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10" sheetId="2" r:id="rId2"/>
    <sheet name="PS 20-10" sheetId="3" r:id="rId3"/>
    <sheet name="PS 20-20" sheetId="4" r:id="rId4"/>
    <sheet name="PS 20-30" sheetId="5" r:id="rId5"/>
    <sheet name="PS 20-31" sheetId="6" r:id="rId6"/>
    <sheet name="PS 20-32" sheetId="7" r:id="rId7"/>
    <sheet name="PS 40-10" sheetId="8" r:id="rId8"/>
    <sheet name="SO 10-10.1" sheetId="9" r:id="rId9"/>
    <sheet name="SO 10-10.2" sheetId="10" r:id="rId10"/>
    <sheet name="SO 10-11" sheetId="11" r:id="rId11"/>
    <sheet name="SO 10-11.1" sheetId="12" r:id="rId12"/>
    <sheet name="SO 10-20" sheetId="13" r:id="rId13"/>
    <sheet name="SO 10-21" sheetId="14" r:id="rId14"/>
    <sheet name="SO 10-22" sheetId="15" r:id="rId15"/>
    <sheet name="SO 10-40" sheetId="16" r:id="rId16"/>
    <sheet name="SO 10-40.1" sheetId="17" r:id="rId17"/>
    <sheet name="SO 10-41" sheetId="18" r:id="rId18"/>
    <sheet name="SO 10-11.2" sheetId="19" r:id="rId19"/>
    <sheet name="SO 10-90" sheetId="20" r:id="rId20"/>
    <sheet name="SO 10-90.1" sheetId="21" r:id="rId21"/>
    <sheet name="SO 20-10" sheetId="22" r:id="rId22"/>
    <sheet name="SO 20-11" sheetId="23" r:id="rId23"/>
    <sheet name="SO 20-20.01" sheetId="24" r:id="rId24"/>
    <sheet name="SO 20-20.02" sheetId="25" r:id="rId25"/>
    <sheet name="SO 20-20.03" sheetId="26" r:id="rId26"/>
    <sheet name="SO 20-20.1" sheetId="27" r:id="rId27"/>
    <sheet name="SO 20-20.2" sheetId="28" r:id="rId28"/>
    <sheet name="SO 20-40" sheetId="29" r:id="rId29"/>
    <sheet name="SO 20-50" sheetId="30" r:id="rId30"/>
    <sheet name="SO 30-10" sheetId="31" r:id="rId31"/>
    <sheet name="SO 30-60" sheetId="32" r:id="rId32"/>
    <sheet name="SO 30-61" sheetId="33" r:id="rId33"/>
    <sheet name="SO 30-62" sheetId="34" r:id="rId34"/>
    <sheet name="SO 30-63" sheetId="35" r:id="rId35"/>
    <sheet name="SO 30-64" sheetId="36" r:id="rId36"/>
    <sheet name="SO 30-70" sheetId="37" r:id="rId37"/>
    <sheet name="SO 98-98" sheetId="38" r:id="rId38"/>
  </sheets>
  <definedNames/>
  <calcPr/>
  <webPublishing/>
</workbook>
</file>

<file path=xl/sharedStrings.xml><?xml version="1.0" encoding="utf-8"?>
<sst xmlns="http://schemas.openxmlformats.org/spreadsheetml/2006/main" count="31392" uniqueCount="4804">
  <si>
    <t>Aspe</t>
  </si>
  <si>
    <t>Rekapitulace ceny</t>
  </si>
  <si>
    <t>Zm07-5423510003</t>
  </si>
  <si>
    <t>Rekonstrukce nástupišť a zřízení bezbariérových přístupů v žst. Roudnice n.L.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</si>
  <si>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</si>
  <si>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</si>
  <si>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</si>
  <si>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</si>
  <si>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</si>
  <si>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</si>
  <si>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</si>
  <si>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</si>
  <si>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</si>
  <si>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</si>
  <si>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</si>
  <si>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</si>
  <si>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10-10</t>
  </si>
  <si>
    <t>ŽST Roudnice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</si>
  <si>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</si>
  <si>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</si>
  <si>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</si>
  <si>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</si>
  <si>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</si>
  <si>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</si>
  <si>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</si>
  <si>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</si>
  <si>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</si>
  <si>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</si>
  <si>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</si>
  <si>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</si>
  <si>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</si>
  <si>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</si>
  <si>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</si>
  <si>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</si>
  <si>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</si>
  <si>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</si>
  <si>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</si>
  <si>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</si>
  <si>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</si>
  <si>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</si>
  <si>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</si>
  <si>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</si>
  <si>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</si>
  <si>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</si>
  <si>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</si>
  <si>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10-10</t>
  </si>
  <si>
    <t>SD</t>
  </si>
  <si>
    <t>1</t>
  </si>
  <si>
    <t>M22 - Zabezpečovací zařízení</t>
  </si>
  <si>
    <t>P</t>
  </si>
  <si>
    <t>015112</t>
  </si>
  <si>
    <t>POPLATKY ZA LIKVIDACŮ ODPADŮ NEKONTAMINOVANÝCH - 17 05 04  VYTĚŽENÉ ZEMINY A HORNINY -  II. TŘÍDA TĚŽITELNOSTI</t>
  </si>
  <si>
    <t>T</t>
  </si>
  <si>
    <t>OTSKP_19</t>
  </si>
  <si>
    <t>PP</t>
  </si>
  <si>
    <t>popis položky</t>
  </si>
  <si>
    <t>VV</t>
  </si>
  <si>
    <t>viz textová a výkresová část projektové dokumentace</t>
  </si>
  <si>
    <t>TS</t>
  </si>
  <si>
    <t>Technická specifikace položky odpovídá příslušné cenové soustavě</t>
  </si>
  <si>
    <t>015140</t>
  </si>
  <si>
    <t>POPLATKY ZA LIKVIDACŮ ODPADŮ NEKONTAMINOVANÝCH - 17 01 01  BETON Z DEMOLIC OBJEKTŮ, ZÁKLADŮ TV</t>
  </si>
  <si>
    <t>015240</t>
  </si>
  <si>
    <t>POPLATKY ZA LIKVIDACŮ ODPADŮ NEKONTAMINOVANÝCH - 20 03 99  ODPAD PODOBNÝ KOMUNÁLNÍMU ODPADU</t>
  </si>
  <si>
    <t>4</t>
  </si>
  <si>
    <t>015310</t>
  </si>
  <si>
    <t>POPLATKY ZA LIKVIDACŮ ODPADŮ NEKONTAMINOVANÝCH - 16 02 14  ELEKTROŠROT (VYŘAZENÁ EL. ZAŘÍZENÍ A PŘÍSTR. - AL, CU A VZ. KOVY)</t>
  </si>
  <si>
    <t>5</t>
  </si>
  <si>
    <t>015340</t>
  </si>
  <si>
    <t>POPLATKY ZA LIKVIDACŮ ODPADŮ NEKONTAMINOVANÝCH - 02 01 03  PAŘEZY</t>
  </si>
  <si>
    <t>6</t>
  </si>
  <si>
    <t>015590</t>
  </si>
  <si>
    <t>POPLATKY ZA LIKVIDACŮ ODPADŮ NEBEZPEČNÝCH - 08 01 11*  ODPADNÍ NÁTĚROVÉ HMOTY</t>
  </si>
  <si>
    <t>7</t>
  </si>
  <si>
    <t>015690</t>
  </si>
  <si>
    <t>POPLATKY ZA LIKVIDACŮ ODPADŮ NEBEZPEČNÝCH - 16 02 13*  VÝKONOVÉ TRANSFORMÁTORY A TLUMIVKY S OLEJOVOU NÁPLNÍ</t>
  </si>
  <si>
    <t>8</t>
  </si>
  <si>
    <t>11120</t>
  </si>
  <si>
    <t>ODSTRANĚNÍ KŘOVIN</t>
  </si>
  <si>
    <t>M2</t>
  </si>
  <si>
    <t>9</t>
  </si>
  <si>
    <t>11318</t>
  </si>
  <si>
    <t>ODSTRANĚNÍ KRYTU ZPEVNĚNÝCH PLOCH Z DLAŽDIC</t>
  </si>
  <si>
    <t>M3</t>
  </si>
  <si>
    <t>10</t>
  </si>
  <si>
    <t>1131A</t>
  </si>
  <si>
    <t>ODSTRANĚNÍ KRYTU ZPEVNĚNÝCH PLOCH Z BETONU VYZTUŽENÉHO</t>
  </si>
  <si>
    <t>11</t>
  </si>
  <si>
    <t>13283</t>
  </si>
  <si>
    <t>HLOUBENÍ RÝH ŠÍŘ DO 2M PAŽ I NEPAŽ TŘ. II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</si>
  <si>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</si>
  <si>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</si>
  <si>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</si>
  <si>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</si>
  <si>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</si>
  <si>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</si>
  <si>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</si>
  <si>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</si>
  <si>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701005</t>
  </si>
  <si>
    <t>VYHLEDÁVACÍ MARKER ZEMNÍ S MOŽNOSTÍ ZÁPISU</t>
  </si>
  <si>
    <t>KUS</t>
  </si>
  <si>
    <t>15</t>
  </si>
  <si>
    <t>702111</t>
  </si>
  <si>
    <t>KABELOVÝ ŽLAB ZEMNÍ VČETNĚ KRYTU SVĚTLÉ ŠÍŘKY DO 120 MM</t>
  </si>
  <si>
    <t>16</t>
  </si>
  <si>
    <t>702112</t>
  </si>
  <si>
    <t>KABELOVÝ ŽLAB ZEMNÍ VČETNĚ KRYTU SVĚTLÉ ŠÍŘKY PŘES 120 DO 250 MM</t>
  </si>
  <si>
    <t>17</t>
  </si>
  <si>
    <t>702212</t>
  </si>
  <si>
    <t>KABELOVÁ CHRÁNIČKA ZEMNÍ DN PŘES 100 DO 200 MM</t>
  </si>
  <si>
    <t>18</t>
  </si>
  <si>
    <t>702710</t>
  </si>
  <si>
    <t>ODDĚLENÍ KABELŮ VE VÝKOPU CIHLOU</t>
  </si>
  <si>
    <t>19</t>
  </si>
  <si>
    <t>709110</t>
  </si>
  <si>
    <t>PROVIZORNÍ ZAJIŠTĚNÍ KABELU VE VÝKOPU</t>
  </si>
  <si>
    <t>20</t>
  </si>
  <si>
    <t>709210</t>
  </si>
  <si>
    <t>KŘIŽOVATKA KABELOVÝCH VEDENÍ SE STÁVAJÍCÍ INŽENÝRSKOU SÍTÍ (KABELEM, POTRUBÍM APOD.)</t>
  </si>
  <si>
    <t>21</t>
  </si>
  <si>
    <t>709400</t>
  </si>
  <si>
    <t>ZATAŽENÍ LANKA DO CHRÁNIČKY NEBO ŽLABU</t>
  </si>
  <si>
    <t>22</t>
  </si>
  <si>
    <t>741B11</t>
  </si>
  <si>
    <t>ZEMNÍCÍ TYČ FEZN DÉLKY DO 2 M</t>
  </si>
  <si>
    <t>23</t>
  </si>
  <si>
    <t>742I11</t>
  </si>
  <si>
    <t>KABEL NN CU OVLÁDACÍ 7-12ŽÍLOVÝ DO 2,5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</si>
  <si>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</si>
  <si>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</si>
  <si>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</si>
  <si>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</si>
  <si>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</si>
  <si>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</si>
  <si>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</si>
  <si>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</si>
  <si>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</si>
  <si>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</si>
  <si>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</si>
  <si>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75A151</t>
  </si>
  <si>
    <t>KABEL METALICKÝ SE STÍNĚNÍM DO 12 PÁRŮ - DODÁVKA</t>
  </si>
  <si>
    <t>28</t>
  </si>
  <si>
    <t>75A161</t>
  </si>
  <si>
    <t>KABEL METALICKÝ SE STÍNĚNÍM PŘES 12 PÁRŮ - DODÁVKA</t>
  </si>
  <si>
    <t>29</t>
  </si>
  <si>
    <t>75A217</t>
  </si>
  <si>
    <t>ZATAŽENÍ A SPOJKOVÁNÍ KABELŮ DO 12 PÁRŮ - MONTÁŽ</t>
  </si>
  <si>
    <t>30</t>
  </si>
  <si>
    <t>75A227</t>
  </si>
  <si>
    <t>ZATAŽENÍ A SPOJKOVÁNÍ KABELŮ PŘES 12 PÁRŮ - MONTÁŽ</t>
  </si>
  <si>
    <t>31</t>
  </si>
  <si>
    <t>75A237</t>
  </si>
  <si>
    <t>ZATAŽENÍ A SPOJKOVÁNÍ KABELŮ SE STÍNĚNÍM DO 12 PÁRŮ - MONTÁŽ</t>
  </si>
  <si>
    <t>32</t>
  </si>
  <si>
    <t>75A247</t>
  </si>
  <si>
    <t>ZATAŽENÍ A SPOJKOVÁNÍ KABELŮ SE STÍNĚNÍM PŘES 12 PÁRŮ - MONTÁŽ</t>
  </si>
  <si>
    <t>33</t>
  </si>
  <si>
    <t>75B111</t>
  </si>
  <si>
    <t>VNITŘNÍ KABELOVÉ ROZVODY DO 20 KABELŮ - DODÁVKA</t>
  </si>
  <si>
    <t>34</t>
  </si>
  <si>
    <t>75B117</t>
  </si>
  <si>
    <t>VNITŘNÍ KABELOVÉ ROZVODY DO 20 KABELŮ - MONTÁŽ</t>
  </si>
  <si>
    <t>35</t>
  </si>
  <si>
    <t>75B219</t>
  </si>
  <si>
    <t>JEDNOTNÉ OVLÁDACÍ PRACOVIŠTĚ (JOP), TECHNOLOGIE, NEZÁLOHOVANÉ - ÚPRAVA</t>
  </si>
  <si>
    <t>36</t>
  </si>
  <si>
    <t>75B229</t>
  </si>
  <si>
    <t>SERVISNÍ A DIAGNOSTICKÉ PRACOVIŠTĚ,  TECHNOLOGIE - ÚPRAVA</t>
  </si>
  <si>
    <t>37</t>
  </si>
  <si>
    <t>75B277</t>
  </si>
  <si>
    <t>NÁBYTEK PRO JOP A SERVISNÍ A DIAGNOSTICKÉ PRACOVIŠTĚ - STOLY VÝŠKOVĚ STAVITELNÉ PRO JEDNO PRACOVIŠTĚ - MONTÁŽ</t>
  </si>
  <si>
    <t>38</t>
  </si>
  <si>
    <t>75B311</t>
  </si>
  <si>
    <t>PULT NOUZOVÉ OBSLUHY - DODÁVKA</t>
  </si>
  <si>
    <t>39</t>
  </si>
  <si>
    <t>75B317</t>
  </si>
  <si>
    <t>PULT NOUZOVÉ OBSLUHY - MONTÁŽ</t>
  </si>
  <si>
    <t>40</t>
  </si>
  <si>
    <t>75B369</t>
  </si>
  <si>
    <t>KOLEJOVÁ DESKA - ÚPRAVA</t>
  </si>
  <si>
    <t>41</t>
  </si>
  <si>
    <t>75B397</t>
  </si>
  <si>
    <t>TERMINÁL ŘÍZENÍ PZZ - MONTÁŽ</t>
  </si>
  <si>
    <t>42</t>
  </si>
  <si>
    <t>75B519</t>
  </si>
  <si>
    <t>SKŘÍŇ TECHNOLOGICKÝCH POČÍTAČŮ - ÚPRAVA</t>
  </si>
  <si>
    <t>43</t>
  </si>
  <si>
    <t>75B521</t>
  </si>
  <si>
    <t>ELEKTRONICKÁ VAZBA S PROVÁDĚCÍMI POČÍTAČI PRO ZABEZPEČENÍ VÝHYBKOVÉ JEDNOTKY - DODÁVKA</t>
  </si>
  <si>
    <t>v. j.</t>
  </si>
  <si>
    <t>44</t>
  </si>
  <si>
    <t>75B527</t>
  </si>
  <si>
    <t>ELEKTRONICKÁ VAZBA S PROVÁDĚCÍMI POČÍTAČI PRO ZABEZPEČENÍ VÝHYBKOVÉ JEDNOTKY - MONTÁŽ</t>
  </si>
  <si>
    <t>45</t>
  </si>
  <si>
    <t>75B569</t>
  </si>
  <si>
    <t>ÚPRAVA RELÉOVÝCH, NAPÁJECÍCH NEBO KABELOVÝCH STOJANŮ NEBO SKŘÍNÍ</t>
  </si>
  <si>
    <t>46</t>
  </si>
  <si>
    <t>75B711</t>
  </si>
  <si>
    <t>PŘEPĚŤOVÁ OCHRANA PRO PRVEK V KOLEJIŠTI - DODÁVKA</t>
  </si>
  <si>
    <t>47</t>
  </si>
  <si>
    <t>75B717</t>
  </si>
  <si>
    <t>PŘEPĚŤOVÁ OCHRANA PRO PRVEK V KOLEJIŠTI - MONTÁŽ</t>
  </si>
  <si>
    <t>48</t>
  </si>
  <si>
    <t>75B772</t>
  </si>
  <si>
    <t>OCHRANNÁ OPATŘENÍ  PROTI ATMOSFÉRICKÝM VLIVŮM - DVOUKOLEJNÁ TRAŤ S TRAKCÍ</t>
  </si>
  <si>
    <t>KM</t>
  </si>
  <si>
    <t>49</t>
  </si>
  <si>
    <t>75B811</t>
  </si>
  <si>
    <t>SKŘÍŇ TRAŤOVÝCH KOLEJOVÝCH OBVODŮ S NJ A RJ VYSTROJENÁ DO 10-TI KO - DODÁVKA</t>
  </si>
  <si>
    <t>50</t>
  </si>
  <si>
    <t>75B871</t>
  </si>
  <si>
    <t>ZAŘÍZENÍ BEZPEČNÉ KOMUNIKACE MEZI ZABEZPEČOVACÍMI ZAŘÍZENÍMI (32 PERIFERIÍ) - DODÁVKA</t>
  </si>
  <si>
    <t>51</t>
  </si>
  <si>
    <t>75B877</t>
  </si>
  <si>
    <t>ZAŘÍZENÍ BEZPEČNÉ KOMUNIKACE MEZI ZABEZPEČOVACÍMI ZAŘÍZENÍMI (32 PERIFERIÍ) - MONTÁŽ</t>
  </si>
  <si>
    <t>52</t>
  </si>
  <si>
    <t>75B929</t>
  </si>
  <si>
    <t>ZÁKLADNÍ SW ELEKTRONICKÉHO STAVĚDLA S ELEKTRONICKÝM ROZHRANÍM - ÚPRAVA</t>
  </si>
  <si>
    <t>53</t>
  </si>
  <si>
    <t>75B949</t>
  </si>
  <si>
    <t>INDIVIDUÁLNÍ SW ELEKTRONICKÉHO STAVĚDLA S ELEKTRONICKÝM ROZHRANÍM - ÚPRAVA</t>
  </si>
  <si>
    <t>54</t>
  </si>
  <si>
    <t>75B959</t>
  </si>
  <si>
    <t>SW PRO ELEKTRONICKÉ PŘEJEZDOVÉ ZABEZPEČOVACÍ ZAŘÍZENÍ NA JEDNOKOLEJNÉ TRATI - ÚPRAVA</t>
  </si>
  <si>
    <t>55</t>
  </si>
  <si>
    <t>75B989</t>
  </si>
  <si>
    <t>SW PRO GRAFICKO-TECHNOLOGICKOU NADSTAVBU - ÚPRAVA</t>
  </si>
  <si>
    <t>56</t>
  </si>
  <si>
    <t>75C111</t>
  </si>
  <si>
    <t>PŘESTAVNÍK ELEKTROMOTORICKÝ - DODÁVKA</t>
  </si>
  <si>
    <t>57</t>
  </si>
  <si>
    <t>75C117</t>
  </si>
  <si>
    <t>PŘESTAVNÍK ELEKTROMOTORICKÝ - MONTÁŽ</t>
  </si>
  <si>
    <t>58</t>
  </si>
  <si>
    <t>75C161</t>
  </si>
  <si>
    <t>SNÍMAČ POLOHY JAZYKŮ - DODÁVKA</t>
  </si>
  <si>
    <t>59</t>
  </si>
  <si>
    <t>75C167</t>
  </si>
  <si>
    <t>SNÍMAČ POLOHY JAZYKŮ - MONTÁŽ</t>
  </si>
  <si>
    <t>60</t>
  </si>
  <si>
    <t>75C168</t>
  </si>
  <si>
    <t>SNÍMAČ POLOHY JAZYKŮ - DEMONTÁŽ</t>
  </si>
  <si>
    <t>61</t>
  </si>
  <si>
    <t>75C178</t>
  </si>
  <si>
    <t>PŘESTAVNÍK ELEKTROMOTORICKÝ - DEMONTÁŽ</t>
  </si>
  <si>
    <t>62</t>
  </si>
  <si>
    <t>75C217</t>
  </si>
  <si>
    <t>VÝKOLEJKA S PŘESTAVNÍKEM - MONTÁŽ</t>
  </si>
  <si>
    <t>63</t>
  </si>
  <si>
    <t>75C218</t>
  </si>
  <si>
    <t>VÝKOLEJKA S PŘESTAVNÍKEM - DEMONTÁŽ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</si>
  <si>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</si>
  <si>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</si>
  <si>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</si>
  <si>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</si>
  <si>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</si>
  <si>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</si>
  <si>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</si>
  <si>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75C518</t>
  </si>
  <si>
    <t>STOŽÁROVÉ NÁVĚSTIDLO DO DVOU SVĚTEL - DEMONTÁŽ</t>
  </si>
  <si>
    <t>67</t>
  </si>
  <si>
    <t>75C531</t>
  </si>
  <si>
    <t>STOŽÁROVÉ NÁVĚSTIDLO OD ČTYŘ SVĚTEL - DODÁVKA</t>
  </si>
  <si>
    <t>68</t>
  </si>
  <si>
    <t>75C537</t>
  </si>
  <si>
    <t>STOŽÁROVÉ NÁVĚSTIDLO OD ČTYŘ SVĚTEL - MONTÁŽ</t>
  </si>
  <si>
    <t>69</t>
  </si>
  <si>
    <t>75C538</t>
  </si>
  <si>
    <t>STOŽÁROVÉ NÁVĚSTIDLO OD ČTYŘ SVĚTEL - DEMONTÁŽ</t>
  </si>
  <si>
    <t>70</t>
  </si>
  <si>
    <t>75C561</t>
  </si>
  <si>
    <t>UKAZATEL RYCHLOSTI (SVĚTELNÉ PRUHY) - DODÁVKA</t>
  </si>
  <si>
    <t>71</t>
  </si>
  <si>
    <t>75C567</t>
  </si>
  <si>
    <t>UKAZATEL RYCHLOSTI (SVĚTELNÉ PRUHY) - MONTÁŽ</t>
  </si>
  <si>
    <t>72</t>
  </si>
  <si>
    <t>75C568</t>
  </si>
  <si>
    <t>UKAZATEL RYCHLOSTI (SVĚTELNÉ PRUHY) - DEMONTÁŽ</t>
  </si>
  <si>
    <t>73</t>
  </si>
  <si>
    <t>75C628</t>
  </si>
  <si>
    <t>TRPASLIČÍ NÁVĚSTIDLO OD TŘÍ DO PĚTI SVĚTEL - DEMONTÁŽ</t>
  </si>
  <si>
    <t>74</t>
  </si>
  <si>
    <t>75C751</t>
  </si>
  <si>
    <t>INDIKÁTOROVÁ TABULKA, NÁVĚST  "STANOVIŠTĚ SAMOSTANÉ PŘEDVĚSTI", NÁVĚST "STANOVIŠTĚ ODDÍLOVÉHO NÁVĚSTIDLA" - DODÁVKA</t>
  </si>
  <si>
    <t>75</t>
  </si>
  <si>
    <t>75C757</t>
  </si>
  <si>
    <t>INDIKÁTOROVÁ TABULKA, NÁVĚST  "STANOVIŠTĚ SAMOSTANÉ PŘEDVĚSTI", NÁVĚST "STANOVIŠTĚ ODDÍLOVÉHO NÁVĚSTIDLA" - MONTÁŽ</t>
  </si>
  <si>
    <t>76</t>
  </si>
  <si>
    <t>75C811</t>
  </si>
  <si>
    <t>STYKOVÝ TRANSFORMÁTOR DT 075 - DODÁVKA</t>
  </si>
  <si>
    <t>77</t>
  </si>
  <si>
    <t>75C847</t>
  </si>
  <si>
    <t>STYKOVÝ TRANSFORMÁTOR, SYMETRIZAČNÍ A UKOLEJŇOVACÍ TLUMIVKA - MONTÁŽ</t>
  </si>
  <si>
    <t>78</t>
  </si>
  <si>
    <t>75C848</t>
  </si>
  <si>
    <t>STYKOVÝ TRANSFORMÁTOR, SYMETRIZAČNÍ A UKOLEJŇOVACÍ TLUMIVKA - DEMONTÁŽ</t>
  </si>
  <si>
    <t>79</t>
  </si>
  <si>
    <t>75C861</t>
  </si>
  <si>
    <t>KOMPLETNÍ SADA PROPOJEK DVOJICE STYKOVÝCH TRANSFORMÁTORŮ - DODÁVKA</t>
  </si>
  <si>
    <t>80</t>
  </si>
  <si>
    <t>75C867</t>
  </si>
  <si>
    <t>KOMPLETNÍ SADA PROPOJEK DVOJICE STYKOVÝCH TRANSFORMÁTORŮ - MONTÁŽ</t>
  </si>
  <si>
    <t>81</t>
  </si>
  <si>
    <t>75C868</t>
  </si>
  <si>
    <t>KOMPLETNÍ SADA PROPOJEK DVOJICE STYKOVÝCH TRANSFORMÁTORŮ - DEMONTÁŽ</t>
  </si>
  <si>
    <t>82</t>
  </si>
  <si>
    <t>75C871</t>
  </si>
  <si>
    <t>KOLEJOVÁ PROPOJKA VÝHYBKOVÁ - DODÁVKA</t>
  </si>
  <si>
    <t>83</t>
  </si>
  <si>
    <t>75C877</t>
  </si>
  <si>
    <t>KOLEJOVÁ PROPOJKA VÝHYBKOVÁ - MONTÁŽ</t>
  </si>
  <si>
    <t>84</t>
  </si>
  <si>
    <t>75C881</t>
  </si>
  <si>
    <t>MEZIKOLEJOVÁ LANOVÁ PROPOJKA (DO 3 LAN DO DÉLKY 7 M) - DODÁVKA</t>
  </si>
  <si>
    <t>85</t>
  </si>
  <si>
    <t>75C887</t>
  </si>
  <si>
    <t>MEZIKOLEJOVÁ LANOVÁ PROPOJKA (DO 3 LAN DO DÉLKY 7 M) - MONTÁŽ</t>
  </si>
  <si>
    <t>86</t>
  </si>
  <si>
    <t>75D141</t>
  </si>
  <si>
    <t>KABELOVÁ SKŘÍŇ - DODÁVKA</t>
  </si>
  <si>
    <t>87</t>
  </si>
  <si>
    <t>75D147</t>
  </si>
  <si>
    <t>KABELOVÁ SKŘÍŇ - MONTÁŽ</t>
  </si>
  <si>
    <t>88</t>
  </si>
  <si>
    <t>75D148</t>
  </si>
  <si>
    <t>KABELOVÁ SKŘÍŇ - DEMONTÁŽ</t>
  </si>
  <si>
    <t>89</t>
  </si>
  <si>
    <t>75E117</t>
  </si>
  <si>
    <t>DOZOR PRACOVNÍKŮ PROVOZOVATELE PŘI PRÁCI NA ŽIVÉM ZAŘÍZENÍ</t>
  </si>
  <si>
    <t>HOD</t>
  </si>
  <si>
    <t>90</t>
  </si>
  <si>
    <t>75E127</t>
  </si>
  <si>
    <t>CELKOVÁ PROHLÍDKA ZAŘÍZENÍ A VYHOTOVENÍ REVIZNÍ ZPRÁVY</t>
  </si>
  <si>
    <t>91</t>
  </si>
  <si>
    <t>75E137</t>
  </si>
  <si>
    <t>PŘEZKOUŠENÍ VLAKOVÝCH CEST</t>
  </si>
  <si>
    <t>92</t>
  </si>
  <si>
    <t>75E157</t>
  </si>
  <si>
    <t>PŘEZKOUŠENÍ A REGULACE NÁVĚSTIDEL</t>
  </si>
  <si>
    <t>93</t>
  </si>
  <si>
    <t>75E177</t>
  </si>
  <si>
    <t>PŘEZKOUŠENÍ A REGULACE AUTOMATICKÉHO BLOKU A KOLEJOVÝCH OBVODŮ PRO JEDNU TRATOVOU KOLEJ V JEDNOM SMĚRU</t>
  </si>
  <si>
    <t>94</t>
  </si>
  <si>
    <t>75E187</t>
  </si>
  <si>
    <t>PŘÍPRAVA A CELKOVÉ ZKOUŠKY ELEKTRONICKÉHO STAVĚDLA PRO JEDNU VLAKOVOU CESTU</t>
  </si>
  <si>
    <t>95</t>
  </si>
  <si>
    <t>75E197</t>
  </si>
  <si>
    <t>PŘÍPRAVA A CELKOVÉ ZKOUŠKY PŘEJEZDOVÉHO ZABEZPEČOVACÍHO ZAŘÍZENÍ PRO JEDNU KOLEJ</t>
  </si>
  <si>
    <t>96</t>
  </si>
  <si>
    <t>75E1B7</t>
  </si>
  <si>
    <t>REGULACE A ZKOUŠENÍ ZABEZPEČOVACÍHO ZAŘÍZENÍ</t>
  </si>
  <si>
    <t>97</t>
  </si>
  <si>
    <t>75E1C7</t>
  </si>
  <si>
    <t>PROTOKOL UTZ</t>
  </si>
  <si>
    <t>98</t>
  </si>
  <si>
    <t>75E311</t>
  </si>
  <si>
    <t>SADA MĚŘICÍ TECHNIKY, PŘÍSTROJE A NÁŘADÍ PRO ÚDRŽBU ELEKTRONICKÉHO STAVĚDLA</t>
  </si>
  <si>
    <t>SADA</t>
  </si>
  <si>
    <t>99</t>
  </si>
  <si>
    <t>75E321</t>
  </si>
  <si>
    <t>PŘENOSNÝ POČÍTAČ PRO PŘENOS DAT Z ELEKTRONICKÉHO STAVĚDLA</t>
  </si>
  <si>
    <t>100</t>
  </si>
  <si>
    <t>75I811</t>
  </si>
  <si>
    <t>KABEL OPTICKÝ SINGLEMODE DO 12 VLÁKEN</t>
  </si>
  <si>
    <t>KMVLÁKNO</t>
  </si>
  <si>
    <t>D.2</t>
  </si>
  <si>
    <t>Železniční sdělovací zařízení</t>
  </si>
  <si>
    <t xml:space="preserve">  PS 20-10</t>
  </si>
  <si>
    <t>Žst. Roudnice n.L., připojení výtahů MK</t>
  </si>
  <si>
    <t>PS 20-10</t>
  </si>
  <si>
    <t>Zemní práce</t>
  </si>
  <si>
    <t>R201001</t>
  </si>
  <si>
    <t>VYTÝČENÍ TRASY</t>
  </si>
  <si>
    <t>R-položka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</si>
  <si>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</si>
  <si>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</si>
  <si>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</si>
  <si>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2019_OTSKP</t>
  </si>
  <si>
    <t>131737</t>
  </si>
  <si>
    <t>HLOUBENÍ JAM ZAPAŽ I NEPAŽ TŘ. I, ODVOZ DO 16KM</t>
  </si>
  <si>
    <t>13273</t>
  </si>
  <si>
    <t>HLOUBENÍ RÝH ŠÍŘ DO 2M PAŽ I NEPAŽ TŘ. I</t>
  </si>
  <si>
    <t>132737</t>
  </si>
  <si>
    <t>HLOUBENÍ RÝH ŠÍŘ DO 2M PAŽ I NEPAŽ TŘ. I, ODVOZ DO 16KM</t>
  </si>
  <si>
    <t>R201002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</si>
  <si>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</si>
  <si>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</si>
  <si>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702232</t>
  </si>
  <si>
    <t>KABELOVÁ CHRÁNIČKA ZEMNÍ DĚLENÁ DN PŘES 100 DO 200 MM</t>
  </si>
  <si>
    <t>702312</t>
  </si>
  <si>
    <t>ZAKRYTÍ KABELŮ VÝSTRAŽNOU FÓLIÍ ŠÍŘKY PŘES 20 DO 40 CM</t>
  </si>
  <si>
    <t>703452</t>
  </si>
  <si>
    <t>ELEKTROINSTALAČNÍ TRUBKA S FUNKČNÍ ODOLNOSTÍ PŘI POŽÁRU VČETNĚ UPEVNĚNÍ A PŘÍSLUŠENSTVÍ DN PRŮMĚRU PŘES 25 DO 40 MM</t>
  </si>
  <si>
    <t>703432</t>
  </si>
  <si>
    <t>ELEKTROINSTALAČNÍ TRUBKA PRO ULOŽENÍ DO BETONU VČETNĚ UPEVNĚNÍ A PŘÍSLUŠENSTVÍ DN PRŮMĚRU PŘES 25 DO 40 MM</t>
  </si>
  <si>
    <t>703212</t>
  </si>
  <si>
    <t>KABELOVÝ ŽLAB NOSNÝ/DRÁTĚNÝ ŽÁROVĚ ZINKOVANÝ VČETNĚ UPEVNĚNÍ A PŘÍSLUŠENSTVÍ SVĚTLÉ ŠÍŘKY PŘES 100 DO 250 MM</t>
  </si>
  <si>
    <t>703721</t>
  </si>
  <si>
    <t>KABELOVÁ PŘÍCHYTKA PRO ROZSAH UPNUTÍ DO 25 MM</t>
  </si>
  <si>
    <t>703511</t>
  </si>
  <si>
    <t>ELEKTROINSTALAČNÍ LIŠTA ŠÍŘKY DO 30 MM</t>
  </si>
  <si>
    <t>702422</t>
  </si>
  <si>
    <t>KABELOVÝ PROSTUP DO OBJEKTU PŘES ZÁKLAD BETONOVÝ SVĚTLÉ ŠÍŘKY PŘES 100 DO 200 MM</t>
  </si>
  <si>
    <t>96615</t>
  </si>
  <si>
    <t>BOURÁNÍ KONSTRUKCÍ Z PROSTÉHO BETONU</t>
  </si>
  <si>
    <t>702511</t>
  </si>
  <si>
    <t>PRŮRAZ ZDIVEM (PŘÍČKOU) ZDĚNÝM TLOUŠŤKY DO 45 CM</t>
  </si>
  <si>
    <t>703755</t>
  </si>
  <si>
    <t>PROTIPOŽÁRNÍ UCPÁVKA PROSTUPU KABELOVÉHO PR. DO 200MM, DO EI 90 MIN.</t>
  </si>
  <si>
    <t>703756</t>
  </si>
  <si>
    <t>PROTIPOŽÁRNÍ TMEL ( TUBA - 1000ML ), DO EI 90 MIN.</t>
  </si>
  <si>
    <t>701001</t>
  </si>
  <si>
    <t>OZNAČOVACÍ ŠTÍTEK KABELOVÉHO VEDENÍ, SPOJKY NEBO KABELOVÉ SKŘÍNĚ (VČETNĚ OBJÍMKY)</t>
  </si>
  <si>
    <t>701004</t>
  </si>
  <si>
    <t>VYHLEDÁVACÍ MARKER ZEMNÍ</t>
  </si>
  <si>
    <t>R201003</t>
  </si>
  <si>
    <t>Provizorní stavy místní kabelizace</t>
  </si>
  <si>
    <t>PŘÍPAD</t>
  </si>
  <si>
    <t>R201004</t>
  </si>
  <si>
    <t>GEODETICKÉ ZAMĚŘENÍ TRASY</t>
  </si>
  <si>
    <t>Položka obsahuje: Geodetické zaměření trasy. Dále obsahuje cenu za pom. mechanismy včetně všech ostatních vedlejších nákladů.</t>
  </si>
  <si>
    <t>Dodávky + montáže + nosný materiál</t>
  </si>
  <si>
    <t>75I111</t>
  </si>
  <si>
    <t>KABEL ZEMNÍ JEDNOPLÁŠŤOVÝ BEZ PANCÍŘE PRŮMĚRU ŽÍLY 0,6 MM DO 5XN</t>
  </si>
  <si>
    <t>KMČTYŘKA</t>
  </si>
  <si>
    <t>75I112</t>
  </si>
  <si>
    <t>KABEL ZEMNÍ JEDNOPLÁŠŤOVÝ BEZ PANCÍŘE PRŮMĚRU ŽÍLY 0,6 MM DO 25XN</t>
  </si>
  <si>
    <t>75I31Y</t>
  </si>
  <si>
    <t>KABEL ZEMNÍ DVOUPLÁŠŤOVÝ S PANCÍŘEM PRŮMĚRU ŽÍLY 0,6 MM - DEMONTÁŽ</t>
  </si>
  <si>
    <t>75J212</t>
  </si>
  <si>
    <t>KABEL SDĚLOVACÍ PRO VNITŘNÍ POUŽITÍ DO 10 PÁRŮ PRŮMĚRU 0,5 MM</t>
  </si>
  <si>
    <t>R201005</t>
  </si>
  <si>
    <t>KABEL SDĚLOVACÍ PRO VNITŘNÍ POUŽITÍ - DEMONTÁŽ</t>
  </si>
  <si>
    <t>1. Položka obsahuje:  
 – veškeré práce a materiál obsažený v názvu položky  
2. Položka neobsahuje:  
 X  
3. Způsob měření:  
Měří se metr délkový v ose vodiče nebo lana.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</si>
  <si>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</si>
  <si>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</si>
  <si>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</si>
  <si>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</si>
  <si>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</si>
  <si>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</si>
  <si>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</si>
  <si>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</si>
  <si>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</si>
  <si>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</si>
  <si>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</si>
  <si>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75IA31</t>
  </si>
  <si>
    <t>OPTOTRUBKOVÁ SPOJKA Y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</si>
  <si>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</si>
  <si>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</si>
  <si>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</si>
  <si>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</si>
  <si>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</si>
  <si>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</si>
  <si>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75ID31</t>
  </si>
  <si>
    <t>PLASTOVÁ ZEMNÍ KOMORA TĚSNENÍ PRO HDPE TRUBKU DO 40 MM</t>
  </si>
  <si>
    <t>75IEE5</t>
  </si>
  <si>
    <t>OPTICKÝ ROZVADĚČ 19" PROVEDENÍ DO 144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</si>
  <si>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</si>
  <si>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</si>
  <si>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</si>
  <si>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</si>
  <si>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</si>
  <si>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</si>
  <si>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</si>
  <si>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</si>
  <si>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</si>
  <si>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</si>
  <si>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75IEJ1</t>
  </si>
  <si>
    <t>ZASLEPOVACÍ MODUL 12 VLÁKEN - DODÁVKA</t>
  </si>
  <si>
    <t>75IEJX</t>
  </si>
  <si>
    <t>ZASLEPOVACÍ MODUL 12 VLÁKEN - MONTÁŽ</t>
  </si>
  <si>
    <t>75L481</t>
  </si>
  <si>
    <t>PŘÍSLUŠENSTVÍ KS - ROZVODNÁ SKŘÍŇ KS</t>
  </si>
  <si>
    <t>75K232</t>
  </si>
  <si>
    <t>NAPÁJECÍ ZDROJ 48 V DC DO 10 A</t>
  </si>
  <si>
    <t>75K23X</t>
  </si>
  <si>
    <t>NAPÁJECÍ ZDROJ 48 V DC - MONTÁŽ</t>
  </si>
  <si>
    <t>75IEF1</t>
  </si>
  <si>
    <t>OPTICKÝ ROZVADĚČ NA ZEĎ DO 12 VLÁKEN</t>
  </si>
  <si>
    <t>75IEFX</t>
  </si>
  <si>
    <t>OPTICKÝ ROZVADĚČ NA ZEĎ - MONTÁŽ</t>
  </si>
  <si>
    <t>744612</t>
  </si>
  <si>
    <t>JISTIČ JEDNOPÓLOVÝ (10 KA) OD 4 DO 10 A</t>
  </si>
  <si>
    <t>744L51</t>
  </si>
  <si>
    <t>RELÉ - POMOCNÝ SPÍNAČ</t>
  </si>
  <si>
    <t>R201006</t>
  </si>
  <si>
    <t>DATOVÁ INFRASTRUKTURA LAN, PRŮMYSLOVÝ RINGSWITCH - L2 8X10/100 PoE + 2XUPLINK</t>
  </si>
  <si>
    <t>Technická specifikace položky zahrnuje dodávku, licence, montáž a drobný montážní materiál</t>
  </si>
  <si>
    <t>75M866</t>
  </si>
  <si>
    <t>PŘEVODNÍK - SFP</t>
  </si>
  <si>
    <t>R201007</t>
  </si>
  <si>
    <t>AKUMULÁTOR/BATERIE 12 V DC</t>
  </si>
  <si>
    <t>741151</t>
  </si>
  <si>
    <t>KRABICE (ROZVODKA) INSTALAČNÍ PRO ULOŽENÍ DO BETONU VČETNĚ UPEVNĚNÍ A PŘÍSLUŠENSTVÍ PRÁZDNÁ</t>
  </si>
  <si>
    <t>75J111</t>
  </si>
  <si>
    <t>NOSNÁ LIŠTA PLASTOVÁ</t>
  </si>
  <si>
    <t>75J11X</t>
  </si>
  <si>
    <t>NOSNÁ LIŠTA PLASTOVÁ - MONTÁŽ</t>
  </si>
  <si>
    <t>75IF21</t>
  </si>
  <si>
    <t>ROZPOJOVACÍ SVORKOVNICE 2/10, 2/8</t>
  </si>
  <si>
    <t>75IF2X</t>
  </si>
  <si>
    <t>ROZPOJOVACÍ SVORKOVNICE 2/10, 2/8 - MONTÁŽ</t>
  </si>
  <si>
    <t>75IF11</t>
  </si>
  <si>
    <t>SPOJOVACÍ SVORKOVNICE 2/10</t>
  </si>
  <si>
    <t>75IG21</t>
  </si>
  <si>
    <t>SVORKA ROZPOJOVACÍ ZKUŠEBNÍ</t>
  </si>
  <si>
    <t>75IG2X</t>
  </si>
  <si>
    <t>SVORKA ROZPOJOVACÍ ZKUŠEBNÍ - MONTÁŽ</t>
  </si>
  <si>
    <t>741C04</t>
  </si>
  <si>
    <t>OCHRANNÉ POSPOJOVÁNÍ CU VODIČEM DO 16 MM2</t>
  </si>
  <si>
    <t>741C05</t>
  </si>
  <si>
    <t>SPOJOVÁNÍ UZEMŇOVACÍCH VODIČŮ</t>
  </si>
  <si>
    <t>741C01</t>
  </si>
  <si>
    <t>EKVIPOTENCIÁLNÍ PŘÍPOJNICE</t>
  </si>
  <si>
    <t>741C03</t>
  </si>
  <si>
    <t>POUZDRO PRO PRŮCHOD PÁSKU STĚNOU</t>
  </si>
  <si>
    <t>75IG61</t>
  </si>
  <si>
    <t>VEDENÍ UZEMŇOVACÍ V ZEMI Z FEZN DRÁTU DO 120 MM2</t>
  </si>
  <si>
    <t>75IG6X</t>
  </si>
  <si>
    <t>VEDENÍ UZEMŇOVACÍ V ZEMI Z FEZN DRÁTU DO 120 MM2 - MONTÁŽ</t>
  </si>
  <si>
    <t>75IH61</t>
  </si>
  <si>
    <t>UKONČENÍ KABELU OPTICKÉHO DO 12 VLÁKEN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</si>
  <si>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</si>
  <si>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</si>
  <si>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</si>
  <si>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</si>
  <si>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</si>
  <si>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</si>
  <si>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</si>
  <si>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</si>
  <si>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</si>
  <si>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</si>
  <si>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</si>
  <si>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R201008</t>
  </si>
  <si>
    <t>Metalický patchcord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</si>
  <si>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</si>
  <si>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R201009</t>
  </si>
  <si>
    <t>Montáž metalického patchcordu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</si>
  <si>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</si>
  <si>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</si>
  <si>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</si>
  <si>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</si>
  <si>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</si>
  <si>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742G11</t>
  </si>
  <si>
    <t>KABEL NN DVOU- A TŘÍŽÍLOVÝ CU S PLASTOVOU IZOLACÍ DO 2,5 MM2</t>
  </si>
  <si>
    <t>75IH21</t>
  </si>
  <si>
    <t>UKONČENÍ KABELU CELOPLASTOVÝHO S PANCÍŘEM DO 40 ŽIL</t>
  </si>
  <si>
    <t>75IH81</t>
  </si>
  <si>
    <t>UKONČENÍ KABELU OBJÍMKA KABELOVÁ</t>
  </si>
  <si>
    <t>75IH8X</t>
  </si>
  <si>
    <t>UKONČENÍ KABELU OBJÍMKA KABELOVÁ - MONTÁŽ</t>
  </si>
  <si>
    <t>75IH91</t>
  </si>
  <si>
    <t>UKONČENÍ KABELU ŠTÍTEK KABELOVÝ</t>
  </si>
  <si>
    <t>75IH9X</t>
  </si>
  <si>
    <t>UKONČENÍ KABELU ŠTÍTEK KABELOVÝ - MONTÁŽ</t>
  </si>
  <si>
    <t>75II21</t>
  </si>
  <si>
    <t>SPOJKA PRO CELOPLASTOVÉ KABELY S PANCÍŘEM DO 100 ŽIL</t>
  </si>
  <si>
    <t>75IJ11</t>
  </si>
  <si>
    <t>MĚŘENÍ - ZŘÍZENÍ VÝVODU KABELOVÉHO PLÁŠTĚ PRO MĚŘENÍ</t>
  </si>
  <si>
    <t>75IJ12</t>
  </si>
  <si>
    <t>MĚŘENÍ JEDNOSMĚRNÉ NA SDĚLOVACÍM KABELU</t>
  </si>
  <si>
    <t>R201010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</si>
  <si>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</si>
  <si>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</si>
  <si>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Poplatky za skládky</t>
  </si>
  <si>
    <t>015111</t>
  </si>
  <si>
    <t>POPLATKY ZA LIKVIDACI ODPADŮ NEKONTAMINOVANÝCH - 17 05 04 VYTĚŽENÉ ZEMINY A HORNINY - I. TŘÍDA TĚŽITELNOSTI</t>
  </si>
  <si>
    <t>015120</t>
  </si>
  <si>
    <t>POPLATKY ZA LIKVIDACI ODPADŮ NEKONTAMINOVANÝCH - 17 01 02 STAVEBNÍ A DEMOLIČNÍ SUŤ (CIHLY)</t>
  </si>
  <si>
    <t>101</t>
  </si>
  <si>
    <t>POPLATKY ZA LIKVIDACI ODPADŮ NEKONTAMINOVANÝCH - 17 01 01 BETON Z DEMOLIC OBJEKTŮ, ZÁKLADŮ TV</t>
  </si>
  <si>
    <t>102</t>
  </si>
  <si>
    <t>015420</t>
  </si>
  <si>
    <t>POPLATKY ZA LIKVIDACI ODPADŮ NEKONTAMINOVANÝCH - 17 06 04 ZBYTKY IZOLAČNÍCH MATERIÁLŮ</t>
  </si>
  <si>
    <t>103</t>
  </si>
  <si>
    <t>015621</t>
  </si>
  <si>
    <t>POPLATKY ZA LIKVIDACI ODPADŮ NEBEZPEČNÝCH - KABELY S PLASTOVOU IZOLACÍ</t>
  </si>
  <si>
    <t xml:space="preserve">  PS 20-20</t>
  </si>
  <si>
    <t>Žst. Roudnice n.L., ochrana stávajících DK</t>
  </si>
  <si>
    <t>PS 20-20</t>
  </si>
  <si>
    <t>R202001</t>
  </si>
  <si>
    <t>R202002</t>
  </si>
  <si>
    <t>111207</t>
  </si>
  <si>
    <t>ODSTRANĚNÍ KŘOVIN S ODVOZEM DO 16KM</t>
  </si>
  <si>
    <t>R202003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</si>
  <si>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</si>
  <si>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</si>
  <si>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561102</t>
  </si>
  <si>
    <t>PODKLADNÍ BETON TŘ. II</t>
  </si>
  <si>
    <t>709120</t>
  </si>
  <si>
    <t>PROVIZORNÍ ZAJIŠTĚNÍ POTRUBÍ VE VÝKOPU</t>
  </si>
  <si>
    <t>701003</t>
  </si>
  <si>
    <t>BETONOVÝ OZNAČNÍK</t>
  </si>
  <si>
    <t>R202004</t>
  </si>
  <si>
    <t>Provizorní stavy dálkové kabelizace</t>
  </si>
  <si>
    <t>R202005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</si>
  <si>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</si>
  <si>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</si>
  <si>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R202006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</si>
  <si>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</si>
  <si>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</si>
  <si>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</si>
  <si>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</si>
  <si>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</si>
  <si>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</si>
  <si>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R202007</t>
  </si>
  <si>
    <t>75I812</t>
  </si>
  <si>
    <t>KABEL OPTICKÝ SINGLEMODE DO 36 VLÁKEN</t>
  </si>
  <si>
    <t>75I851</t>
  </si>
  <si>
    <t>KABEL OPTICKÝ - REZERVA PŘES 500 MM</t>
  </si>
  <si>
    <t>75ID21</t>
  </si>
  <si>
    <t>PLASTOVÁ ZEMNÍ KOMORA PRO ULOŽENÍ SPOJKY</t>
  </si>
  <si>
    <t>75IEEY</t>
  </si>
  <si>
    <t>OPTICKÝ ROZVADĚČ 19" PROVEDENÍ - DEMONTÁŽ</t>
  </si>
  <si>
    <t>74E211</t>
  </si>
  <si>
    <t>JEDNODUCHÉ KOTVENÍ ZOK NA STOŽÁR TV</t>
  </si>
  <si>
    <t>74E325</t>
  </si>
  <si>
    <t>SPOJKA (NA STOŽÁRU NEBO V ZEMI), REZERVA A SVOD ZOK DO ZEMĚ NA STOŽÁRU TV VČETNĚ KRYTU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</si>
  <si>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</si>
  <si>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</si>
  <si>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</si>
  <si>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</si>
  <si>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</si>
  <si>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</si>
  <si>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75IF51</t>
  </si>
  <si>
    <t>MONTÁŽNÍ RÁM 15+1</t>
  </si>
  <si>
    <t>75IF5X</t>
  </si>
  <si>
    <t>MONTÁŽNÍ RÁM 15+1 - MONTÁŽ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</si>
  <si>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</si>
  <si>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</si>
  <si>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</si>
  <si>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</si>
  <si>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</si>
  <si>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</si>
  <si>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75IFCY</t>
  </si>
  <si>
    <t>KABELOVÝ ZÁVĚR - DEMONTÁŽ</t>
  </si>
  <si>
    <t>75IG31</t>
  </si>
  <si>
    <t>ZEMNICÍ DESKA FEZN 2000 X 250 X 3 MM</t>
  </si>
  <si>
    <t>741C02</t>
  </si>
  <si>
    <t>UZEMŇOVACÍ SVORKA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</si>
  <si>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</si>
  <si>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</si>
  <si>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</si>
  <si>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</si>
  <si>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75IE41</t>
  </si>
  <si>
    <t>SLOUPKOVÝ ROZVADĚČ DO 100 PÁRŮ</t>
  </si>
  <si>
    <t>75IE4X</t>
  </si>
  <si>
    <t>SLOUPKOVÝ ROZVADĚČ DO 100 PÁRŮ - MONTÁŽ</t>
  </si>
  <si>
    <t>UKONČENÍ KABELU CELOPLASTOVÉHO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</si>
  <si>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</si>
  <si>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</si>
  <si>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</si>
  <si>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</si>
  <si>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</si>
  <si>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</si>
  <si>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75IH6Y</t>
  </si>
  <si>
    <t>UKONČENÍ KABELU OPTICKÉHO - DEMONTÁŽ</t>
  </si>
  <si>
    <t>75II71</t>
  </si>
  <si>
    <t>SPOJKA OPTICKÁ DO 72 VLÁKEN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</si>
  <si>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</si>
  <si>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</si>
  <si>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</si>
  <si>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</si>
  <si>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</si>
  <si>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</si>
  <si>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104</t>
  </si>
  <si>
    <t>75J82Y</t>
  </si>
  <si>
    <t>OPTICKÝ PIGTAIL SINGLEMODE - DEMONTÁŽ</t>
  </si>
  <si>
    <t>105</t>
  </si>
  <si>
    <t>106</t>
  </si>
  <si>
    <t>107</t>
  </si>
  <si>
    <t>75K112</t>
  </si>
  <si>
    <t>TRANSFORMÁTOR ODDĚLOVACÍ (OCHRANNÝ) PŘES 1000 VA</t>
  </si>
  <si>
    <t>108</t>
  </si>
  <si>
    <t>75K11X</t>
  </si>
  <si>
    <t>TRANSFORMÁTOR ODDĚLOVACÍ (OCHRANNÝ) - MONTÁŽ</t>
  </si>
  <si>
    <t>109</t>
  </si>
  <si>
    <t>75K11Y</t>
  </si>
  <si>
    <t>TRANSFORMÁTOR ODDĚLOVACÍ (OCHRANNÝ) - DEMONTÁŽ</t>
  </si>
  <si>
    <t>110</t>
  </si>
  <si>
    <t>111</t>
  </si>
  <si>
    <t>112</t>
  </si>
  <si>
    <t>113</t>
  </si>
  <si>
    <t>114</t>
  </si>
  <si>
    <t>115</t>
  </si>
  <si>
    <t>116</t>
  </si>
  <si>
    <t>117</t>
  </si>
  <si>
    <t>R202008</t>
  </si>
  <si>
    <t>118</t>
  </si>
  <si>
    <t>119</t>
  </si>
  <si>
    <t>120</t>
  </si>
  <si>
    <t>121</t>
  </si>
  <si>
    <t>122</t>
  </si>
  <si>
    <t xml:space="preserve">  PS 20-30</t>
  </si>
  <si>
    <t>Žst. Roudnice n.L., rozhlasové zařízení</t>
  </si>
  <si>
    <t>PS 20-30</t>
  </si>
  <si>
    <t>R203001</t>
  </si>
  <si>
    <t>936314</t>
  </si>
  <si>
    <t>DROBNÉ DOPLŇK KONSTR BETON MONOLIT DO C25/30</t>
  </si>
  <si>
    <t>702901</t>
  </si>
  <si>
    <t>ZASYPÁNÍ KABELOVÉHO ŽLABU VRSTVOU Z PŘESÁTÉHO PÍSKU SVĚTLÉ ŠÍŘKY DO 120 MM</t>
  </si>
  <si>
    <t>702413</t>
  </si>
  <si>
    <t>KABELOVÝ PROSTUP DO OBJEKTU PŘES ZÁKLAD ZDĚNÝ SVĚTLÉ ŠÍŘKY PŘES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</si>
  <si>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</si>
  <si>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</si>
  <si>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</si>
  <si>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</si>
  <si>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709692</t>
  </si>
  <si>
    <t>DEMONTÁŽ - ODVOZ (NA LIKVIDACI ODPADŮ NEBO JINÉ URČENÉ MÍSTO)</t>
  </si>
  <si>
    <t>tkm</t>
  </si>
  <si>
    <t>R203002</t>
  </si>
  <si>
    <t>1. Položka obsahuje:  
 – Geodetické zaměření trasy. Dále obsahuje cenu za pom. mechanismy včetně všech ostatních vedlejších nákladů.  
2. Položka neobsahuje:  
 X  
3. Způsob měření:  
Udává se v km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</si>
  <si>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</si>
  <si>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</si>
  <si>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</si>
  <si>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</si>
  <si>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</si>
  <si>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75L11Y</t>
  </si>
  <si>
    <t>ROZHLASOVÁ ÚSTŘEDNA - DEMONTÁŽ</t>
  </si>
  <si>
    <t>75L152</t>
  </si>
  <si>
    <t>STOŽÁR (SLOUP) ROZHLASOVÝ SKLOPNÝ</t>
  </si>
  <si>
    <t>75L175</t>
  </si>
  <si>
    <t>REPRODUKTOR VENKOVNÍ TLAKOVÝ S NASTAVITELNÝM VÝKONEM</t>
  </si>
  <si>
    <t>75L182</t>
  </si>
  <si>
    <t>REPRODUKTOR VNITŘNÍ SKŘÍŇKOVÝ S NASTAVITELNÝM VÝKONEM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</si>
  <si>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</si>
  <si>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</si>
  <si>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</si>
  <si>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</si>
  <si>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</si>
  <si>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</si>
  <si>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</si>
  <si>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</si>
  <si>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75IF41</t>
  </si>
  <si>
    <t>MONTÁŽNÍ RÁM DO 10+1</t>
  </si>
  <si>
    <t>75J131</t>
  </si>
  <si>
    <t>NOSNÁ LIŠTA DIN</t>
  </si>
  <si>
    <t>75J13X</t>
  </si>
  <si>
    <t>NOSNÁ LIŠTA DIN - MONTÁŽ</t>
  </si>
  <si>
    <t>75K111</t>
  </si>
  <si>
    <t>TRANSFORMÁTOR ODDĚLOVACÍ (OCHRANNÝ) DO 1000 VA</t>
  </si>
  <si>
    <t>744R11</t>
  </si>
  <si>
    <t>SVORKA DO 2,5 MM2</t>
  </si>
  <si>
    <t>75IFAX</t>
  </si>
  <si>
    <t>NOSNÍK BLESKOJISTEK - MONTÁŽ</t>
  </si>
  <si>
    <t>75IFBX</t>
  </si>
  <si>
    <t>BLESKOJISTKA - MONTÁŽ</t>
  </si>
  <si>
    <t>741321</t>
  </si>
  <si>
    <t>ZÁSUVKA INSTALAČNÍ JEDNODUCHÁ S PŘEPĚŤOVOU OCHRANOU, MONTÁŽ NA KRABICI</t>
  </si>
  <si>
    <t>R203003</t>
  </si>
  <si>
    <t>POSUN SDĚLOVACÍCH ZAŘÍZENÍ VE STÁVAJÍCÍ RACKOVÉ SKŘÍNI</t>
  </si>
  <si>
    <t>KOMPLET</t>
  </si>
  <si>
    <t>Technická specifikace položky odpovídá názvu položky, včetně potřebného drobného montážního materiálu</t>
  </si>
  <si>
    <t>R203004</t>
  </si>
  <si>
    <t>DEMONTÁŽ STÁVAJÍCÍHO ROZHLASOVÉHO ZAŘÍZENÍ</t>
  </si>
  <si>
    <t>celek</t>
  </si>
  <si>
    <t>Technická specifikace položky odpovídá názvu položky</t>
  </si>
  <si>
    <t>Rozhlasová kabelizace</t>
  </si>
  <si>
    <t>75L191</t>
  </si>
  <si>
    <t>KABEL SILOVÝ PRO ROZHLAS PRŮMĚRU DO 1,5 MM2</t>
  </si>
  <si>
    <t>kmžíla</t>
  </si>
  <si>
    <t>R203005</t>
  </si>
  <si>
    <t>R203006</t>
  </si>
  <si>
    <t>75J23X</t>
  </si>
  <si>
    <t>KABEL SDĚLOVACÍ, MONTÁŽ A UPEVNĚNÍ</t>
  </si>
  <si>
    <t>703421</t>
  </si>
  <si>
    <t>ELEKTROINSTALAČNÍ TRUBKA PLASTOVÁ UV STABILNÍ VČETNĚ UPEVNĚNÍ A PŘÍSLUŠENSTVÍ DN PRŮMĚRU DO 25 MM</t>
  </si>
  <si>
    <t>703111</t>
  </si>
  <si>
    <t>KABELOVÝ ROŠT/LÁVKA NOSNÝ ŽÁROVĚ ZINKOVANÝ VČETNĚ UPEVNĚNÍ A PŘÍSLUŠENSTVÍ SVĚTLÉ ŠÍŘKY PŘES 100 DO 250 MM</t>
  </si>
  <si>
    <t>703311</t>
  </si>
  <si>
    <t>KRYT K NOSNÉMU ŽLABU/ROŠTU ŽÁROVĚ ZINKOVANÝ VČETNĚ UPEVNĚNÍ A PŘÍSLUŠENSTVÍ SVĚTLÉ ŠÍŘKY PŘES 100 DO 250 MM</t>
  </si>
  <si>
    <t>Rozhlasové zařízení - SW, měření, zkoušení, nastavení</t>
  </si>
  <si>
    <t>75L1A1</t>
  </si>
  <si>
    <t>MĚŘENÍ AKUSTICKÉHO HLUKU NA HRANICI OCHRANNÉHO PÁSMA V ŽST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</si>
  <si>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</si>
  <si>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</si>
  <si>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</si>
  <si>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</si>
  <si>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</si>
  <si>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</si>
  <si>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75M713</t>
  </si>
  <si>
    <t>ZÁZNAMOVÉ ZAŘÍZENÍ, LICENCE NA JEDEN KANÁL (DOPLNĚNÍ)</t>
  </si>
  <si>
    <t>75M714</t>
  </si>
  <si>
    <t>ZÁZNAMOVÉ ZAŘÍZENÍ, LICENCE KAC</t>
  </si>
  <si>
    <t>R203007</t>
  </si>
  <si>
    <t>NAHRÁVÁNÍ LINEK IP ROZHLASOVÉ ÚSTŘEDNY DO ZÁZNAMOVÉHO ZAŘÍZENÍ</t>
  </si>
  <si>
    <t>ÚSTŘEDNA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</si>
  <si>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</si>
  <si>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</si>
  <si>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</si>
  <si>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</si>
  <si>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</si>
  <si>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</si>
  <si>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</si>
  <si>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R203008</t>
  </si>
  <si>
    <t>PROVIZORNÍ STAVY NA SDĚLOVACÍM ZAŘÍZENÍ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</si>
  <si>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</si>
  <si>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</si>
  <si>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</si>
  <si>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</si>
  <si>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 xml:space="preserve">  PS 20-31</t>
  </si>
  <si>
    <t>Žst. Roudnice n.L., informační systém</t>
  </si>
  <si>
    <t>PS 20-31</t>
  </si>
  <si>
    <t>ZEMNÍ PRÁCE</t>
  </si>
  <si>
    <t>R203101</t>
  </si>
  <si>
    <t>272315</t>
  </si>
  <si>
    <t>ZÁKLADY Z PROSTÉHO BETONU DO C30/37</t>
  </si>
  <si>
    <t>R203102</t>
  </si>
  <si>
    <t>DODÁVKY + MONTÁŽE + NOSNÝ MATERIÁL</t>
  </si>
  <si>
    <t>75L311</t>
  </si>
  <si>
    <t>ODJEZDOVÁ NEBO PŘÍJEZDOVÁ TABULE IS JEDNOSTRANNÁ DO 6-TI ŘÁDKŮ</t>
  </si>
  <si>
    <t>75L341</t>
  </si>
  <si>
    <t>ODJEZDOVÁ NEBO PŘÍJEZDOVÁ TABULE S OMEZENÝM POČTEM INFORMACÍ IS OBOUSTRANNÁ DO 6-TI ŘÁDKŮ</t>
  </si>
  <si>
    <t>75L363</t>
  </si>
  <si>
    <t>NÁSTUPIŠTNÍ TABULE IS OBOUSTRANNÁ S ČÍSLEM KOLEJE</t>
  </si>
  <si>
    <t>75L364</t>
  </si>
  <si>
    <t>NÁSTUPIŠTNÍ TABULE IS OBOUSTRANNÁ S ČÍSLEM KOLEJE + HODINY</t>
  </si>
  <si>
    <t>75L393</t>
  </si>
  <si>
    <t>ELEKTRONICKÝ INFORMAČNÍ PANEL DVOJITÝ - JEDNOSTRANNÝ</t>
  </si>
  <si>
    <t>75L3B2</t>
  </si>
  <si>
    <t>MONITOR IS LCD PŘES 40" PRO PROVOZ 24/7</t>
  </si>
  <si>
    <t>75L3B4</t>
  </si>
  <si>
    <t>MONITOR IS OCHRANNÝ, TEMPEROVANÝ, ANTIVANDAL KRYT</t>
  </si>
  <si>
    <t>75L3BY</t>
  </si>
  <si>
    <t>MONITOR IS - DEMONTÁŽ</t>
  </si>
  <si>
    <t>75L3A1</t>
  </si>
  <si>
    <t>INFORMAČNÍ PRVEK, HLASOVÝ MODUL PRO NEVIDOMÉ</t>
  </si>
  <si>
    <t>75L3A2</t>
  </si>
  <si>
    <t>INFORMAČNÍ PRVEK, PŘÍPLATEK ZA VESTAVĚNÉ HODINY JEDNOSTRANNÉ</t>
  </si>
  <si>
    <t>75L3A3</t>
  </si>
  <si>
    <t>INFORMAČNÍ PRVEK, PŘÍPLATEK ZA VESTAVĚNÉ HODINY OBOUSTRANNÉ</t>
  </si>
  <si>
    <t>75L3A4</t>
  </si>
  <si>
    <t>INFORMAČNÍ PRVEK, ZÁVĚS PRO INFORMAČNÍ TABULE</t>
  </si>
  <si>
    <t>75L3A5</t>
  </si>
  <si>
    <t>INFORMAČNÍ PRVEK, SAMOSTATNÁ KONSTRUKCE INFORMAČNÍ TABULE SE ZASTŘEŠENÍM</t>
  </si>
  <si>
    <t>75L3A7</t>
  </si>
  <si>
    <t>INFORMAČNÍ PRVEK, SLOUP PRO JEDNU INFORMAČNÍ TABULI SE ZASTŘEŠENÍM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</si>
  <si>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</si>
  <si>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</si>
  <si>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</si>
  <si>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</si>
  <si>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75L3D3</t>
  </si>
  <si>
    <t>HW PRO ŘÍZENÍ SYSTÉMU OVLÁDACÍ PRACOVIŠTĚ PRO ŘÍZENÍ INFORMAČNÍHO ZAŘÍZENÍ</t>
  </si>
  <si>
    <t>75L3D4</t>
  </si>
  <si>
    <t>HW PRO ŘÍZENÍ SYSTÉMU MIKRO PC INFORMAČNÍHO SYSTÉMU VE FUNKCI ŘÍDÍCÍ JEDNOTKY</t>
  </si>
  <si>
    <t>75K321</t>
  </si>
  <si>
    <t>ZÁLOŽNÍ ZDROJ UPS 230 V DO 1000 VA - DODÁVKA</t>
  </si>
  <si>
    <t>75L3DY</t>
  </si>
  <si>
    <t>HW PRO ŘÍZENÍ SYSTÉMU - DEMONTÁŽ</t>
  </si>
  <si>
    <t>75K32X</t>
  </si>
  <si>
    <t>ZÁLOŽNÍ ZDROJ UPS 230 V DO 1000 VA - MONTÁŽ</t>
  </si>
  <si>
    <t>75L3E7</t>
  </si>
  <si>
    <t>SW PRO ŘÍZENÍ SYSTÉMU (TRAŤOVÉ NASAZENÍ) - SW MODUL ŘÍZENÍ TABULÍ - NAD 3 KS INF. TABULÍ / DISPLEJŮ VE STANICI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</si>
  <si>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</si>
  <si>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</si>
  <si>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</si>
  <si>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</si>
  <si>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</si>
  <si>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>SW PRO ŘÍZENÍ SYSTÉMU (OSTATNÍ SPOLEČNÉ POLOŽKY) - SW MODUL - ODJEZDY/PŘÍJEZDY VLAKŮ NA INF.MONITORU</t>
  </si>
  <si>
    <t>75L3H2</t>
  </si>
  <si>
    <t>SW PRO ŘÍZENÍ SYSTÉMU (OSTATNÍ SPOLEČNÉ POLOŽKY) - SW MODUL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</si>
  <si>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</si>
  <si>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</si>
  <si>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</si>
  <si>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</si>
  <si>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</si>
  <si>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</si>
  <si>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75L3J2</t>
  </si>
  <si>
    <t>ŠÉFMONTÁŽE, ZKOUŠENÍ, OŽIVENÍ, REVIZE INFORMAČNÍHO SYSTÉMU DO 30 PRVKŮ</t>
  </si>
  <si>
    <t>R203103</t>
  </si>
  <si>
    <t>CDP PRAHA, DOPLNĚNÍ HW, SW, LICENCÍ DO STÁVAJÍCÍHO VIRTUÁLNÍHO SERVERU</t>
  </si>
  <si>
    <t>Technická specifikace položky odpovídá textaci názvu položky</t>
  </si>
  <si>
    <t>75M922</t>
  </si>
  <si>
    <t>DATOVÁ INFRASTRUKTURA LAN, PRŮMYSLOVÝ RINGSWITCH - L2 8X10/100 + 2XUPLINK</t>
  </si>
  <si>
    <t>75M857</t>
  </si>
  <si>
    <t>MEDIAKONVERTOR - ETHERNET, SAMOSTATNÝ</t>
  </si>
  <si>
    <t>musí obsahovat min. 3x převodník RS485/Ethernet</t>
  </si>
  <si>
    <t>744811</t>
  </si>
  <si>
    <t>PROUDOVÝ CHRÁNIČ DVOUPÓLOVÝ S NADPROUDOVOU OCHRANOU (10 KA) DO 30 MA, DO 25 A</t>
  </si>
  <si>
    <t>R203104</t>
  </si>
  <si>
    <t>ÚPRAVA PŘENOSOVÉ A DATOVÉ SÍTĚ (KONFIGURACE, NASTAVENÍ)</t>
  </si>
  <si>
    <t>75O94D</t>
  </si>
  <si>
    <t>DDTS ŽDC, INTEGRACE ISC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</si>
  <si>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</si>
  <si>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</si>
  <si>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</si>
  <si>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</si>
  <si>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75I411</t>
  </si>
  <si>
    <t>KABEL ZEMNÍ DATOVÝ PRŮMĚRU ŽÍLY 0,6 MM DO 4 PÁRŮ</t>
  </si>
  <si>
    <t>703422</t>
  </si>
  <si>
    <t>ELEKTROINSTALAČNÍ TRUBKA PLASTOVÁ UV STABILNÍ VČETNĚ UPEVNĚNÍ A PŘÍSLUŠENSTVÍ DN PRŮMĚRU PŘES 25 DO 40 MM</t>
  </si>
  <si>
    <t>742P13</t>
  </si>
  <si>
    <t>ZATAŽENÍ KABELU DO CHRÁNIČKY - KABEL DO 4 KG/M</t>
  </si>
  <si>
    <t>R203105</t>
  </si>
  <si>
    <t>ZATAŽENÍ KABELU (CHRÁNIČKY) DO KABELOVODU</t>
  </si>
  <si>
    <t>R203106</t>
  </si>
  <si>
    <t>R203107</t>
  </si>
  <si>
    <t>75IG11</t>
  </si>
  <si>
    <t>TYČ UZEMŇOVACÍ</t>
  </si>
  <si>
    <t>75IG51</t>
  </si>
  <si>
    <t>VEDENÍ UZEMŇOVACÍ NA POVRCHU Z FEZN DRÁTU DO 120 MM2</t>
  </si>
  <si>
    <t>R203108</t>
  </si>
  <si>
    <t>PŘEPĚŤOVÁ OCHRANA LINKY RS485</t>
  </si>
  <si>
    <t>Položka obsahuje dodávku, montáž a související drobný materiál</t>
  </si>
  <si>
    <t>R203109</t>
  </si>
  <si>
    <t>PŘEPĚŤOVÁ OCHRANA ETHERNET</t>
  </si>
  <si>
    <t>R203110</t>
  </si>
  <si>
    <t>DEMONTÁŽ STÁVAJÍCÍHO INFORMAČNÍHO SYSTÉMU</t>
  </si>
  <si>
    <t>R203111</t>
  </si>
  <si>
    <t xml:space="preserve">  PS 20-32</t>
  </si>
  <si>
    <t>Žst. Roudnice n.L., kamerový systém</t>
  </si>
  <si>
    <t>PS 20-32</t>
  </si>
  <si>
    <t>R203201</t>
  </si>
  <si>
    <t>1. Položka obsahuje:    
 – vytyčení nové trasy vedení na stěně či v terénu    
2. Položka neobsahuje:    
 X    
3. Způsob měření:    
Udává se v km vybourané rýhy</t>
  </si>
  <si>
    <t>R203202</t>
  </si>
  <si>
    <t>1. Položka obsahuje:    
 – Geodetické zaměření trasy. Dále obsahuje cenu za pom. mechanismy včetně všech ostatních vedlejších nákladů.    
2. Položka neobsahuje:    
 X    
3. Způsob měření:    
Udává se v km</t>
  </si>
  <si>
    <t>Kamerový systém</t>
  </si>
  <si>
    <t>75L421</t>
  </si>
  <si>
    <t>KAMERA DIGITÁLNÍ (IP) PEVNÁ</t>
  </si>
  <si>
    <t>75L424</t>
  </si>
  <si>
    <t>KAMERA DIGITÁLNÍ (IP) SW LICENCE</t>
  </si>
  <si>
    <t>75L431</t>
  </si>
  <si>
    <t>KAMERA DIGITÁLNÍ (IP) DOME PEVNÁ</t>
  </si>
  <si>
    <t>75L434</t>
  </si>
  <si>
    <t>KAMERA DIGITÁLNÍ (IP) DOME SW LICENCE</t>
  </si>
  <si>
    <t>75L483</t>
  </si>
  <si>
    <t>PŘÍSLUŠENSTVÍ KS - DRŽÁK PRO KAMEROVÝ KRYT (KAMERU)</t>
  </si>
  <si>
    <t>75L454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</si>
  <si>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</si>
  <si>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</si>
  <si>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</si>
  <si>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</si>
  <si>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</si>
  <si>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75L46W</t>
  </si>
  <si>
    <t>KLIENSTKÉ PRACOVIŠTĚ - DOPLNĚNÍ HW, SW, LICENCE</t>
  </si>
  <si>
    <t>75L471</t>
  </si>
  <si>
    <t>MONITOR LCD DO 27"</t>
  </si>
  <si>
    <t>R203203</t>
  </si>
  <si>
    <t>ÚPRAVA STOLU V DK PRO UMÍSTĚNÍ KLIENTSKÉHO PRACOVIŠTĚ (POLICE)</t>
  </si>
  <si>
    <t>Technická specifikace položky zahrnuje dodávku, montáž a drobný materiál</t>
  </si>
  <si>
    <t>75JB13</t>
  </si>
  <si>
    <t>DATOVÝ ROZVADĚČ 19" 600X600 DO 47 U</t>
  </si>
  <si>
    <t>75JB1X</t>
  </si>
  <si>
    <t>DATOVÝ ROZVADĚČ 19" 600X600 - MONTÁŽ</t>
  </si>
  <si>
    <t>75K331</t>
  </si>
  <si>
    <t>ZÁLOŽNÍ ZDROJ UPS 230 V DO 3000 VA - DODÁVKA</t>
  </si>
  <si>
    <t>75K33X</t>
  </si>
  <si>
    <t>ZÁLOŽNÍ ZDROJ UPS 230 V DO 3000 VA - MONTÁŽ</t>
  </si>
  <si>
    <t>R203204</t>
  </si>
  <si>
    <t>PANEL ZÁSUVEK 230VAC DO 19" SKŘÍNĚ</t>
  </si>
  <si>
    <t>75JA51</t>
  </si>
  <si>
    <t>ROZVADĚČ STRUKT. KABELÁŽE, ORGANIZAR-DODÁVKA</t>
  </si>
  <si>
    <t>75JA5X</t>
  </si>
  <si>
    <t>ROZVADĚČ STRUKT. KABELÁŽE, MONTÁŽ ORGANIZARU, PATCHPANELU</t>
  </si>
  <si>
    <t>R203205</t>
  </si>
  <si>
    <t>DATOVÁ INFRASTRUKTURA LAN, PRŮMYSLOVÝ RINGSWITCH L2 - do 10X SFP SLOT</t>
  </si>
  <si>
    <t>R203206</t>
  </si>
  <si>
    <t>DATOVÁ INFRASTRUKTURA LAN, SWITCH ETHERNET L3 - 48X10/100/1000 POE + 8X SFP SLOT</t>
  </si>
  <si>
    <t>R203207</t>
  </si>
  <si>
    <t>DATOVÁ INFRASTRUKTURA LAN, PRŮMYSLOVÝ RINGSWITCH - L2 4X10/100 PoE + 2XUPLINK</t>
  </si>
  <si>
    <t>R203208</t>
  </si>
  <si>
    <t>R203209</t>
  </si>
  <si>
    <t>DATOVÁ INFRASTRUKTURA LAN, PRŮMYSLOVÝ RINGSWITCH - L2 16X10/100 + 2XUPLINK</t>
  </si>
  <si>
    <t>75M967</t>
  </si>
  <si>
    <t>DATOVÁ INFRASTRUKTURA LAN, MEDIAKONVERTOR - ETHERNET, SAMOSTATNÝ</t>
  </si>
  <si>
    <t>75L487</t>
  </si>
  <si>
    <t>PŘÍSLUŠENSTVÍ KS - INJECTOR PRO POE</t>
  </si>
  <si>
    <t>75L482</t>
  </si>
  <si>
    <t>PŘÍSLUŠENSTVÍ KS - PŘEPĚŤOVÁ OCHRANA PRO KS</t>
  </si>
  <si>
    <t>75IEE4</t>
  </si>
  <si>
    <t>OPTICKÝ ROZVADĚČ 19" PROVEDENÍ 48 VLÁKEN</t>
  </si>
  <si>
    <t>744613</t>
  </si>
  <si>
    <t>JISTIČ JEDNOPÓLOVÝ (10 KA) OD 13 DO 20 A</t>
  </si>
  <si>
    <t>75H141</t>
  </si>
  <si>
    <t>STOŽÁR (SLOUP) OCELOVÝ DO 10 M</t>
  </si>
  <si>
    <t>743161</t>
  </si>
  <si>
    <t>OSVĚTLOVACÍ STOŽÁR - ÚPRAVA PRO MONTÁŽ PŘÍDAVNÉHO ZAŘÍZENÍ (ROZHLAS, KAMERA, ČIDLO APOD.)</t>
  </si>
  <si>
    <t>741111</t>
  </si>
  <si>
    <t>KRABICE (ROZVODKA) INSTALAČNÍ PŘÍSTROJOVÁ PRÁZDNÁ</t>
  </si>
  <si>
    <t>702512</t>
  </si>
  <si>
    <t>PRŮRAZ ZDIVEM (PŘÍČKOU) ZDĚNÝM TLOUŠŤKY PŘES 45 DO 60 CM</t>
  </si>
  <si>
    <t>Kabelizace KS</t>
  </si>
  <si>
    <t>R203210</t>
  </si>
  <si>
    <t>Metalický patchcord Cat.5E FTP/STP</t>
  </si>
  <si>
    <t>Technická specifikace položky zahrnuje dodávku a montáž</t>
  </si>
  <si>
    <t>75IB11</t>
  </si>
  <si>
    <t>MIKROTRUBIČKA DO 10/8 MM</t>
  </si>
  <si>
    <t>75IB31</t>
  </si>
  <si>
    <t>MIKROTRUBIČKA ZODOLNĚNÁ DO 10/5,5 MM</t>
  </si>
  <si>
    <t>75I921</t>
  </si>
  <si>
    <t>OPTOTRUBKA HDPE S LANKEM PRŮMĚRU DO 40 MM</t>
  </si>
  <si>
    <t>703442</t>
  </si>
  <si>
    <t>ELEKTROINSTALAČNÍ TRUBKA OCELOVÁ VČETNĚ UPEVNĚNÍ A PŘÍSLUŠENSTVÍ DN PRŮMĚRU PŘES 25 DO 40 MM</t>
  </si>
  <si>
    <t>Kamerový systém - SW, měření, zkoušení, nastavení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</si>
  <si>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</si>
  <si>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</si>
  <si>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</si>
  <si>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</si>
  <si>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</si>
  <si>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</si>
  <si>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</si>
  <si>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</si>
  <si>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</si>
  <si>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</si>
  <si>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75L496</t>
  </si>
  <si>
    <t>PŘIPOJENÍ KAMEROVÉHO SYSTÉMU DO KAC - KONFIGURAČNÍ PRÁCE</t>
  </si>
  <si>
    <t>75L4A1</t>
  </si>
  <si>
    <t>DEMONTÁŽ KAMEROVÉHO SYSTÉMU DO 25 PRVKŮ</t>
  </si>
  <si>
    <t>74665C</t>
  </si>
  <si>
    <t>PŘIPOJENÍ, OŽIVENÍ A ZPROVOZNĚNÍ PŘENOSOVÉ CESTY V OBJEKTU ŽST</t>
  </si>
  <si>
    <t>DDTS</t>
  </si>
  <si>
    <t>75O972</t>
  </si>
  <si>
    <t>DDTS ŽDC, VYBAVENÁ SKŘÍŇ PRO DDTS ROZVADĚČOVÁ NA PODSTAVCI VÝŠKY DO 2000 MM</t>
  </si>
  <si>
    <t>R203211</t>
  </si>
  <si>
    <t>DDTS ŽDC, VYBAVENÍ DDTS DO DATOVÉHO ROZVADĚČE</t>
  </si>
  <si>
    <t>1. Položka obsahuje:     
- dodávku vybavení RDD do připravené prázdné skříně vč. upevňovacího materiálu, veškerý podružný materiál (např. zásuvkový panel, DIN Lišty, kabelové žlaby, svorkovnice, rozjištění, kabelové propoje v rámci RDD, osvětlení...)     
 2. Způsob měření:    
Udává se počet kusů kompletní práce.</t>
  </si>
  <si>
    <t>75O97X</t>
  </si>
  <si>
    <t>DDTS ŽDC, VYBAVENÁ SKŘÍŇ PRO DDTS - MONTÁŽ</t>
  </si>
  <si>
    <t>1. Položka obsahuje:    
 - kompletní montáž (oživení, konfigurace, nastavení a uvedení do provozu) rozvaděče pro DDTS a souvisejícího příslušenství včetně drobného montážního materiálu    
 - veškeré potřebné mechanizmy, včetně obsluhy, náklady na mzdy a přibližné (průměrné) náklady na pořízení potřebných materiálů    
 2. Položka neobsahuje:    
X    
 3. Způsob měření:    
Udává se počet kusů kompletní práce.</t>
  </si>
  <si>
    <t>R203212</t>
  </si>
  <si>
    <t>DDTS ŽDC, ZAŘÍZENÍ VE SKŘÍNI PRO DDTS - MONTÁŽ</t>
  </si>
  <si>
    <t>1. Položka obsahuje:    
 - kompletní montáž (oživení, konfigurace, nastavení a uvedení do provozu) rozvaděče DDTS a souvisejícího příslušenství včetně drobného montážního materiálu    
 - veškeré potřebné mechanizmy, včetně obsluhy, náklady na mzdy a přibližné (průměrné) náklady na pořízení potřebných materiálů    
 2. Položka neobsahuje:    
X    
 3. Způsob měření:    
Udává se počet kusů kompletní práce.</t>
  </si>
  <si>
    <t>75O911</t>
  </si>
  <si>
    <t>DDTS ŽDC, INTEGRAČNÍ KONCENTRÁTOR</t>
  </si>
  <si>
    <t>75O912</t>
  </si>
  <si>
    <t>DDTS ŽDC, ŘÍDICÍ STANICE PLC DO 24XDI / 24XDO / 12XAI</t>
  </si>
  <si>
    <t>75O913</t>
  </si>
  <si>
    <t>DDTS ŽDC, ŘÍDICÍ STANICE PLC DO 48XDI / 48XDO / 24XAI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</si>
  <si>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</si>
  <si>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</si>
  <si>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</si>
  <si>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</si>
  <si>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</si>
  <si>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</si>
  <si>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123</t>
  </si>
  <si>
    <t>75O91A</t>
  </si>
  <si>
    <t>DDTS ŽDC, KOMUNIKAČNÍ PŘEVODNÍK</t>
  </si>
  <si>
    <t>124</t>
  </si>
  <si>
    <t>75O91X</t>
  </si>
  <si>
    <t>DDTS ŽDC, MONTÁŽ</t>
  </si>
  <si>
    <t>125</t>
  </si>
  <si>
    <t>75O942</t>
  </si>
  <si>
    <t>DDTS ŽDC, INTEGRACE OSV</t>
  </si>
  <si>
    <t>126</t>
  </si>
  <si>
    <t>75O946</t>
  </si>
  <si>
    <t>DDTS ŽDC, INTEGRACE RDD</t>
  </si>
  <si>
    <t>127</t>
  </si>
  <si>
    <t>75O947</t>
  </si>
  <si>
    <t>DDTS ŽDC, INTEGRACE OSE</t>
  </si>
  <si>
    <t>128</t>
  </si>
  <si>
    <t>75O948</t>
  </si>
  <si>
    <t>DDTS ŽDC, INTEGRACE ROZ</t>
  </si>
  <si>
    <t>129</t>
  </si>
  <si>
    <t>75O94A</t>
  </si>
  <si>
    <t>DDTS ŽDC, INTEGRACE KAM</t>
  </si>
  <si>
    <t>130</t>
  </si>
  <si>
    <t>75O94B</t>
  </si>
  <si>
    <t>DDTS ŽDC, INTEGRACE AKTIVNÍHO PRVKU PŘENOSOVÉHO SYSTÉMU LTDS</t>
  </si>
  <si>
    <t>131</t>
  </si>
  <si>
    <t>132</t>
  </si>
  <si>
    <t>75O94F</t>
  </si>
  <si>
    <t>DDTS ŽDC, INTEGRACE VYT</t>
  </si>
  <si>
    <t>133</t>
  </si>
  <si>
    <t>R203213</t>
  </si>
  <si>
    <t>DDTS ŽDC, INTEGRACE ČIDLA VLHKOSTI A TEPLOTY</t>
  </si>
  <si>
    <t>1. Položka obsahuje:     
- SW integraci jiného (nekategorizovaného) TLS, dle specifikace v TZ    
- licence s potřebnými protokoly MODBUS, DBNet, S-Net, IEC 60870-5-104 atd.     
- parametrizaci a naplnění datových, technologických, telemetrických a řídicích struktur DDTS ŽDC    
- náklady na mzdy    
- programátorské práce včetně potřebného vybavení    
2. Položka neobsahuje:    
 X    
3. Způsob měření:    
Udává se počet kusů kompletní konstrukce nebo práce.</t>
  </si>
  <si>
    <t>134</t>
  </si>
  <si>
    <t>75O94E</t>
  </si>
  <si>
    <t>DDTS ŽDC, INTEGRACE NAPÁJECÍHO ZDROJE</t>
  </si>
  <si>
    <t>135</t>
  </si>
  <si>
    <t>75O94I</t>
  </si>
  <si>
    <t>DDTS ŽDC, INTEGRACE EE</t>
  </si>
  <si>
    <t>136</t>
  </si>
  <si>
    <t>R203214</t>
  </si>
  <si>
    <t>ZHOTOVENÍ SERVISNÍ DATOVÉ ZÁSUVKY</t>
  </si>
  <si>
    <t>Viz textová a výkresová část projektové dokumentace</t>
  </si>
  <si>
    <t>1. Položka obsahuje:    
 - kompletní montáž a dodávku jedné servisní zásuvky LTDS nebo TDS a souvisejícího příslušenství včetně drobného montážního materiálu    
 - veškeré potřebné mechanizmy, včetně obsluhy, náklady na mzdy a přibližné (průměrné) náklady na pořízení potřebných materiálů    
 2. Položka neobsahuje:    
 X    
 3. Způsob měření:    
 Udává se počet kusů kompletní práce.</t>
  </si>
  <si>
    <t>137</t>
  </si>
  <si>
    <t>75O951</t>
  </si>
  <si>
    <t>DDTS ŽDC, PŘIPOJENÍ INK DO INS</t>
  </si>
  <si>
    <t>138</t>
  </si>
  <si>
    <t>746649</t>
  </si>
  <si>
    <t>PLC PRO AUTOMATIZACI - ZDROJ POMOCNÉHO NAPĚTÍ 24 V DC, MAX. 10 A</t>
  </si>
  <si>
    <t>139</t>
  </si>
  <si>
    <t>75K621</t>
  </si>
  <si>
    <t>AKUMULÁTOROVÁ BATERIE DO 500 VAH - DODÁVKA</t>
  </si>
  <si>
    <t>140</t>
  </si>
  <si>
    <t>75K62X</t>
  </si>
  <si>
    <t>AKUMULÁTOROVÁ BATERIE DO 500 VAH - MONTÁŽ</t>
  </si>
  <si>
    <t>141</t>
  </si>
  <si>
    <t>R203215</t>
  </si>
  <si>
    <t>MĚNIČ NAPĚTÍ 48 V DC/ 24V DC DO 500 VA - PRŮMYSLOVÉ PROVEDENÍ</t>
  </si>
  <si>
    <t>1. Položka obsahuje:    
 – dodávku a montáž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</si>
  <si>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142</t>
  </si>
  <si>
    <t>143</t>
  </si>
  <si>
    <t>144</t>
  </si>
  <si>
    <t>145</t>
  </si>
  <si>
    <t>146</t>
  </si>
  <si>
    <t>R203216</t>
  </si>
  <si>
    <t>METALICKÝ PATCHCORD FTP CAT6</t>
  </si>
  <si>
    <t>147</t>
  </si>
  <si>
    <t>R203217</t>
  </si>
  <si>
    <t>PŘEPĚŤOVÁ OCHRANA DATOVÉHO KABELU</t>
  </si>
  <si>
    <t>1. Položka obsahuje:    
 – veškeré příslušentsví    
 – kompletní montáž    
2. Položka neobsahuje:    
 X    
3. Způsob měření:    
Udává se počet kusů kompletní konstrukce nebo práce.</t>
  </si>
  <si>
    <t>148</t>
  </si>
  <si>
    <t>R203218</t>
  </si>
  <si>
    <t>OPTICKÝ PATCHCORD 4VL.160m</t>
  </si>
  <si>
    <t>149</t>
  </si>
  <si>
    <t>150</t>
  </si>
  <si>
    <t>75JA53</t>
  </si>
  <si>
    <t>ROZVADĚČ STRUKT. KABELÁŽE, PATCHPANEL, 24 ZÁSUVEK, DODÁVKA</t>
  </si>
  <si>
    <t>151</t>
  </si>
  <si>
    <t>152</t>
  </si>
  <si>
    <t>75JA55</t>
  </si>
  <si>
    <t>ROZVADĚČ STRUKT. KABELÁŽE, PATCHPANEL, ZÁSUVKA RJ45, DODÁVKA, MONTÁŽ, UKONČ. KABELU</t>
  </si>
  <si>
    <t>153</t>
  </si>
  <si>
    <t>R203219</t>
  </si>
  <si>
    <t>ZÁSUVKA RJ 45 VČETNĚ DRŽÁKU NA DIN, DODÁVKA A MONTÁŽ</t>
  </si>
  <si>
    <t>154</t>
  </si>
  <si>
    <t>75O966</t>
  </si>
  <si>
    <t>DDTS ŽDC, KONFIGURACE PŘENOSŮ DAT JEDNOTLIVÝCH TLS</t>
  </si>
  <si>
    <t>155</t>
  </si>
  <si>
    <t>75O952</t>
  </si>
  <si>
    <t>DDTS ŽDC, PARAMETRIZACE A NAPLNĚNÍ DATOVÝCH STRUKTUR</t>
  </si>
  <si>
    <t>156</t>
  </si>
  <si>
    <t>75O953</t>
  </si>
  <si>
    <t>DDTS ŽDC, ODZKOUŠENÍ PROGRAMOVÉHO VYBAVENÍ</t>
  </si>
  <si>
    <t>157</t>
  </si>
  <si>
    <t>75O954</t>
  </si>
  <si>
    <t>DDTS ŽDC, SYSTÉMOVÁ A DATOVÁ ANALÝZA TECHNOLOGICKÉHO MODELU</t>
  </si>
  <si>
    <t>158</t>
  </si>
  <si>
    <t>75O955</t>
  </si>
  <si>
    <t>DDTS ŽDC, ÚPRAVA A ODZKOUŠENÍ PROGRAMOVÝCH PROSTŘEDKŮ</t>
  </si>
  <si>
    <t>159</t>
  </si>
  <si>
    <t>75O958</t>
  </si>
  <si>
    <t>160</t>
  </si>
  <si>
    <t>75O959</t>
  </si>
  <si>
    <t>DDTS ŽDC, ZÁVĚREČNÁ ZKOUŠKA</t>
  </si>
  <si>
    <t>161</t>
  </si>
  <si>
    <t>75O926</t>
  </si>
  <si>
    <t>DDTS ŽDC, SW DOPLNĚNÍ TES</t>
  </si>
  <si>
    <t>162</t>
  </si>
  <si>
    <t>75O935</t>
  </si>
  <si>
    <t>DDTS ŽDC, SW PRO KLIENTA V IPDT</t>
  </si>
  <si>
    <t>163</t>
  </si>
  <si>
    <t>75O936</t>
  </si>
  <si>
    <t>DDTS ŽDC, ÚPRAVA DOTIKOVÉHO TERMINÁLU IPDT, PRO ZPŘÍSTUPNĚNÍ TECHNOLOGIE DDTS ŽDC</t>
  </si>
  <si>
    <t>164</t>
  </si>
  <si>
    <t>75O934</t>
  </si>
  <si>
    <t>DDTS ŽDC, SW DOPLNĚNÍ STACIONÁRNÍHO KLIENTA</t>
  </si>
  <si>
    <t>165</t>
  </si>
  <si>
    <t>75O932</t>
  </si>
  <si>
    <t>DDTS ŽDC, KLIENTSKÉ PRACOVIŠTĚ STACIONÁRNÍ</t>
  </si>
  <si>
    <t>166</t>
  </si>
  <si>
    <t>75O938</t>
  </si>
  <si>
    <t>DDTS ŽDC, KLIENTSKÉ PRACOVIŠTĚ TENKÝ KLIENT</t>
  </si>
  <si>
    <t>167</t>
  </si>
  <si>
    <t>75O939</t>
  </si>
  <si>
    <t>DDTS ŽDC, SW DOPLNĚNÍ TENKÉHO KLIENTA</t>
  </si>
  <si>
    <t>168</t>
  </si>
  <si>
    <t>75O93A</t>
  </si>
  <si>
    <t>DDTS ŽDC, KLIENTSKÉ PRACOVIŠTĚ MOBILNÍ</t>
  </si>
  <si>
    <t>169</t>
  </si>
  <si>
    <t>75O93B</t>
  </si>
  <si>
    <t>DDTS ŽDC, SW PRO MOBILNÍHO KLIENTA</t>
  </si>
  <si>
    <t>170</t>
  </si>
  <si>
    <t>75O93C</t>
  </si>
  <si>
    <t>DDTS ŽDC, SW DOPLNĚNÍ MOBILNÍHO KLIENTA</t>
  </si>
  <si>
    <t>171</t>
  </si>
  <si>
    <t>R203222</t>
  </si>
  <si>
    <t>DDTS ŽDC, INTEGRACE TLS DO INS</t>
  </si>
  <si>
    <t>1. Položka obsahuje:   
- SW integraci jednoho rozváděče nebo ústředny z technologického systému integrované ŽST/Zast. (EOV, OSV, EPS, EZS, ASHS, EPZ, …) do dvou integračních serverů DDTS ŽDC.  
- náklady na mzdy  
- programátorské práce  
2. Položka neobsahuje:  
 X  
3. Způsob měření:  
Udává se počet jednotlivých kusů integrovaných TLS do dvou InS.</t>
  </si>
  <si>
    <t>172</t>
  </si>
  <si>
    <t>R203220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</si>
  <si>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</si>
  <si>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</si>
  <si>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173</t>
  </si>
  <si>
    <t>747705</t>
  </si>
  <si>
    <t>MANIPULACE NA ZAŘÍZENÍCH PROVÁDĚNÉ PROVOZOVATELEM</t>
  </si>
  <si>
    <t>174</t>
  </si>
  <si>
    <t>747706</t>
  </si>
  <si>
    <t>ZJIŠŤOVÁNÍ STÁVAJÍCÍHO STAVU ROZVODŮ NN</t>
  </si>
  <si>
    <t>175</t>
  </si>
  <si>
    <t>747301</t>
  </si>
  <si>
    <t>PROVEDENÍ PROHLÍDKY A ZKOUŠKY PRÁVNICKOU OSOBOU, VYDÁNÍ PRŮKAZU ZPŮSOBILOSTI</t>
  </si>
  <si>
    <t>176</t>
  </si>
  <si>
    <t>747701</t>
  </si>
  <si>
    <t>DOKONČOVACÍ MONTÁŽNÍ PRÁCE NA ELEKTRICKÉM ZAŘÍZENÍ</t>
  </si>
  <si>
    <t>177</t>
  </si>
  <si>
    <t>747703</t>
  </si>
  <si>
    <t>ZKUŠEBNÍ PROVOZ</t>
  </si>
  <si>
    <t>178</t>
  </si>
  <si>
    <t>747704</t>
  </si>
  <si>
    <t>ZAŠKOLENÍ OBSLUHY</t>
  </si>
  <si>
    <t>179</t>
  </si>
  <si>
    <t>74F323</t>
  </si>
  <si>
    <t>180</t>
  </si>
  <si>
    <t>181</t>
  </si>
  <si>
    <t>182</t>
  </si>
  <si>
    <t>R203221</t>
  </si>
  <si>
    <t>ZÁSUVKA INSTALAČNÍ JEDNODUCHÁ, MONTÁŽ NA DIN LIŠTU</t>
  </si>
  <si>
    <t>1. Položka obsahuje:    
 – kompletní přístroj vč. příslušenství    
2. Položka neobsahuje:    
 X    
3. Způsob měření:    
Udává se počet kusů kompletní konstrukce nebo práce.</t>
  </si>
  <si>
    <t>183</t>
  </si>
  <si>
    <t>744Q21</t>
  </si>
  <si>
    <t>SVODIČ PŘEPĚTÍ TYP 1+2 (TŘÍDA B+C) 1-2 PÓLOVÝ</t>
  </si>
  <si>
    <t>184</t>
  </si>
  <si>
    <t>744Q22</t>
  </si>
  <si>
    <t>SVODIČ PŘEPĚTÍ TYP 1+2 (TŘÍDA B+C) 3-4 PÓLOVÝ</t>
  </si>
  <si>
    <t>185</t>
  </si>
  <si>
    <t>744R35</t>
  </si>
  <si>
    <t>OZNAČOVACÍ ŠTÍTEK DO ROZVADĚČE NN</t>
  </si>
  <si>
    <t>186</t>
  </si>
  <si>
    <t>744R36</t>
  </si>
  <si>
    <t>OBAL NA VÝKRESY DO ROZVADĚČE NN</t>
  </si>
  <si>
    <t>187</t>
  </si>
  <si>
    <t>744R21</t>
  </si>
  <si>
    <t>UCPÁVKOVÁ VÝVODKA PRO KABEL O PRŮMĚRU DO 13 MM</t>
  </si>
  <si>
    <t>188</t>
  </si>
  <si>
    <t>744R23</t>
  </si>
  <si>
    <t>UCPÁVKOVÁ VÝVODKA PRO KABEL O PRŮMĚRU OD 14 DO 21 MM</t>
  </si>
  <si>
    <t>189</t>
  </si>
  <si>
    <t>742P15</t>
  </si>
  <si>
    <t>OZNAČOVACÍ ŠTÍTEK NA KABEL</t>
  </si>
  <si>
    <t>190</t>
  </si>
  <si>
    <t>748151</t>
  </si>
  <si>
    <t>BEZPEČNOSTNÍ TABULKA</t>
  </si>
  <si>
    <t>191</t>
  </si>
  <si>
    <t>192</t>
  </si>
  <si>
    <t>193</t>
  </si>
  <si>
    <t>194</t>
  </si>
  <si>
    <t>195</t>
  </si>
  <si>
    <t>196</t>
  </si>
  <si>
    <t>197</t>
  </si>
  <si>
    <t>742M11</t>
  </si>
  <si>
    <t>UKONČENÍ 7-12ŽÍLOVÉHO KABELU V ROZVADĚČI NEBO NA PŘÍSTROJI DO 2,5 MM2</t>
  </si>
  <si>
    <t>198</t>
  </si>
  <si>
    <t>742I21</t>
  </si>
  <si>
    <t>KABEL NN CU OVLÁDACÍ 19-24ŽÍLOVÝ DO 2,5 MM2</t>
  </si>
  <si>
    <t>199</t>
  </si>
  <si>
    <t>742N11</t>
  </si>
  <si>
    <t>UKONČENÍ 19-24ŽÍLOVÉHO KABELU V ROZVADĚČI NEBO NA PŘÍSTROJI DO 2,5 MM2</t>
  </si>
  <si>
    <t>200</t>
  </si>
  <si>
    <t>201</t>
  </si>
  <si>
    <t>202</t>
  </si>
  <si>
    <t>203</t>
  </si>
  <si>
    <t>204</t>
  </si>
  <si>
    <t>744711</t>
  </si>
  <si>
    <t>PROUDOVÝ CHRÁNIČ DVOUPÓLOVÝ (10 KA) DO 30 MA, DO 25 A</t>
  </si>
  <si>
    <t>205</t>
  </si>
  <si>
    <t>206</t>
  </si>
  <si>
    <t>703412</t>
  </si>
  <si>
    <t>ELEKTROINSTALAČNÍ TRUBKA PLASTOVÁ VČETNĚ UPEVNĚNÍ A PŘÍSLUŠENSTVÍ DN PRŮMĚRU PŘES 25 DO 40 MM</t>
  </si>
  <si>
    <t>207</t>
  </si>
  <si>
    <t>703512</t>
  </si>
  <si>
    <t>ELEKTROINSTALAČNÍ LIŠTA ŠÍŘKY PŘES 30 DO 60 MM</t>
  </si>
  <si>
    <t>208</t>
  </si>
  <si>
    <t>209</t>
  </si>
  <si>
    <t>703722</t>
  </si>
  <si>
    <t>KABELOVÁ PŘÍCHYTKA PRO ROZSAH UPNUTÍ OD 26 DO 50 MM</t>
  </si>
  <si>
    <t>210</t>
  </si>
  <si>
    <t>703752</t>
  </si>
  <si>
    <t>PROTIPOŽÁRNÍ UCPÁVKA STĚNOU/STROPEM, TL DO 50CM, DO EI 90 MIN.</t>
  </si>
  <si>
    <t>211</t>
  </si>
  <si>
    <t>212</t>
  </si>
  <si>
    <t>D.4</t>
  </si>
  <si>
    <t>Ostatní technologická zařízení</t>
  </si>
  <si>
    <t xml:space="preserve">  PS 40-10</t>
  </si>
  <si>
    <t>Výtahy na nástupiště a VB</t>
  </si>
  <si>
    <t>PS 40-10</t>
  </si>
  <si>
    <t>1-33-M</t>
  </si>
  <si>
    <t>MONTÁŽE DOPRAVAVNÍCH ZAŘÍZENÍ, SKLAD.ZAŘÍZENÍ A VAH - 1.nástupiště</t>
  </si>
  <si>
    <t>R POL 2</t>
  </si>
  <si>
    <t>V1 - SAMOOBSLUŽNÝ OSOBNÍ VÝTAH NA 1. NÁSTUPIŠTĚ</t>
  </si>
  <si>
    <t>KPL</t>
  </si>
  <si>
    <t>3/3 stanice průchozí, nosnost 1000 kg, 1m/s, zdvih 4250 mm, kabina 1100/2100/2100 mm</t>
  </si>
  <si>
    <t>položka zahrnuje dodávku a montáž předepsaného výtahu - viz specifikace výtahu v PD a technická zpráva</t>
  </si>
  <si>
    <t>1-95</t>
  </si>
  <si>
    <t>RŮZNÉ DOKONČUJÍCÍ KONSTRUKCE A PRÁCE POZEMNÍCH STAVEB - 1.nástupiště</t>
  </si>
  <si>
    <t>R POL 1</t>
  </si>
  <si>
    <t>STAVEBNÍ PŘÍPOMOCE PRO VÝTAH</t>
  </si>
  <si>
    <t>montážní háky, montážní lešení, přívod energie atd.</t>
  </si>
  <si>
    <t>položka zahrnuje:dodávku veškerého materiálu potřebného pro instalaci výtahu dle pořadavku doadvatele, předepsanou úpravu, začištění a úklid po provedení prací, potřebné lešení a podpěrné a zajišťovací  konstrukce</t>
  </si>
  <si>
    <t>2-33-M</t>
  </si>
  <si>
    <t>MONTÁŽE DOPRAVAVNÍCH ZAŘÍZENÍ, SKLAD.ZAŘÍZENÍ A VAH - 2.nástupiště</t>
  </si>
  <si>
    <t>R POL 3</t>
  </si>
  <si>
    <t>V2 - SAMOOBSLUŽNÝ OSOBNÍ VÝTAH NA 2. NÁSTUPIŠTĚ</t>
  </si>
  <si>
    <t>2/2 stanice průchozí, nosnost 1150 kg, 1m/s, zdvih 4380 mm, kabina 1100/2100/2100 mm</t>
  </si>
  <si>
    <t>2-95</t>
  </si>
  <si>
    <t>RŮZNÉ DOKONČUJÍCÍ KONSTRUKCE A PRÁCE POZEMNÍCH STAVEB - 2.nástupiště</t>
  </si>
  <si>
    <t>3-33-M</t>
  </si>
  <si>
    <t>MONTÁŽE DOPRAVAVNÍCH ZAŘÍZENÍ, SKLAD.ZAŘÍZENÍ A VAH - 3.nástupiště</t>
  </si>
  <si>
    <t>R POL 4</t>
  </si>
  <si>
    <t>V3 - SAMOOBSLUŽNÝ OSOBNÍ VÝTAH NA 3. NÁSTUPIŠTĚ</t>
  </si>
  <si>
    <t>3-95</t>
  </si>
  <si>
    <t>RŮZNÉ DOKONČUJÍCÍ KONSTRUKCE A PRÁCE POZEMNÍCH STAVEB - 3.nástupiště</t>
  </si>
  <si>
    <t>E.1.1.1</t>
  </si>
  <si>
    <t>Železniční svršek</t>
  </si>
  <si>
    <t xml:space="preserve">  SO 10-10.1</t>
  </si>
  <si>
    <t>SO 10-10.1</t>
  </si>
  <si>
    <t>0</t>
  </si>
  <si>
    <t>Všeobecné konstrukce a práce</t>
  </si>
  <si>
    <t>015150</t>
  </si>
  <si>
    <t>POPLATKY ZA LIKVIDACŮ ODPADŮ NEKONTAMINOVANÝCH - 17 05 08 ŠTĚRK Z KOLEJIŠTĚ (ODPAD PO RECYKLACI)</t>
  </si>
  <si>
    <t>1: 2088.757; dle VK/9.1</t>
  </si>
  <si>
    <t>Technická specifikace odpovídá příslušné cenové soustavě</t>
  </si>
  <si>
    <t>015510</t>
  </si>
  <si>
    <t>POPLATKY ZA LIKVIDACŮ ODPADŮ NEBEZPEČNÝCH - 17 05 07* LOKÁLNĚ ZNEČIŠTĚNÝ ŠTĚRK A ZEMINA Z KOLEJIŠTĚ (VÝHYBKY)</t>
  </si>
  <si>
    <t>1: 510,175; dle VK/9.2</t>
  </si>
  <si>
    <t>015520</t>
  </si>
  <si>
    <t>POPLATKY ZA LIKVIDACŮ ODPADŮ NEBEZPEČNÝCH - 17 02 04* ŽELEZNIČNÍ PRAŽCE DŘEVĚNÉ</t>
  </si>
  <si>
    <t>1: 308,000*0,072; dle VK/9.3, přepočet na tuny (72 kg/ks)</t>
  </si>
  <si>
    <t>015210</t>
  </si>
  <si>
    <t>POPLATKY ZA LIKVIDACŮ ODPADŮ NEKONTAMINOVANÝCH - 17 01 01 ŽELEZNIČNÍ PRAŽCE BETONOVÉ</t>
  </si>
  <si>
    <t>1: 1914,000*0,260; dle VK/9.4, přepočet na tuny (260 kg/ks)</t>
  </si>
  <si>
    <t>015250</t>
  </si>
  <si>
    <t>POPLATKY ZA LIKVIDACŮ ODPADŮ NEKONTAMINOVANÝCH - 17 02 03 POLYETYLÉNOVÉ PODLOŽKY (ŽEL. SVRŠEK)</t>
  </si>
  <si>
    <t>1: 0,400; dle VK/9.6</t>
  </si>
  <si>
    <t>015260</t>
  </si>
  <si>
    <t>POPLATKY ZA LIKVIDACŮ ODPADŮ NEKONTAMINOVANÝCH - 07 02 99 PRYŽOVÉ PODLOŽKY (ŽEL. SVRŠEK)</t>
  </si>
  <si>
    <t>1: 0,809; dle VK/9.7</t>
  </si>
  <si>
    <t>POPLATKY ZA LIKVIDACŮ ODPADŮ NEKONTAMINOVANÝCH - 17 01 01 BETON Z DEMOLIC OBJEKTŮ, ZÁKLADŮ TV</t>
  </si>
  <si>
    <t>1: 25,000; dle VK/9.8 (betonové zarážedlo) 
2: 4,131; dle VK/9.9 (výstroj)</t>
  </si>
  <si>
    <t>Komunikace</t>
  </si>
  <si>
    <t>58303</t>
  </si>
  <si>
    <t>KRYT ZE SINIČNÍCH DÍLCŮ (PANELŮ) TL 210MM</t>
  </si>
  <si>
    <t>1: 450,000*3,0; dle VK/7.10, (provizorní komunikace v koleji 5) převod z m na m2</t>
  </si>
  <si>
    <t>18110</t>
  </si>
  <si>
    <t>ÚPRAVA PLÁNĚ SE ZHUTNĚNÍM V HORNINĚ TŘ. I</t>
  </si>
  <si>
    <t>1: 450,000*4,0; dle VK/7.10, (provizorní komunikace v koleji 5) převod z m na m2</t>
  </si>
  <si>
    <t>45157</t>
  </si>
  <si>
    <t>PODKLADNÍ A VÝPLŇOVÉ VRSTVY Z KAMENIVA TĚŽENÉHO</t>
  </si>
  <si>
    <t>1: 450,000*3,5*0,05; dle VK/7.10, (pískové lože pro betonové panely) převod z m na m3</t>
  </si>
  <si>
    <t>502941</t>
  </si>
  <si>
    <t>ZŘÍZENÍ KONSTRUKČNÍ VRSTVY TĚLESA ŽELEZNIČNÍHO SPODKU Z GEOTEXTILIE</t>
  </si>
  <si>
    <t>113168</t>
  </si>
  <si>
    <t>ODSTRANĚNÍ KRYTU ZPEVNĚNÝCH PLOCH ZE SILNIČNÍCH DÍLCŮ, ODVOZ DO 20KM</t>
  </si>
  <si>
    <t>1: 450,000*3,0*0.21; dle VK/7.10, (provizorní komunikace v koleji 5) převod z m na m3</t>
  </si>
  <si>
    <t>Kolejové lože</t>
  </si>
  <si>
    <t>512550</t>
  </si>
  <si>
    <t>KOLEJOVÉ LOŽE - ZŘÍZENÍ Z KAMENIVA HRUBÉHO DRCENÉHO (ŠTĚRK)</t>
  </si>
  <si>
    <t>1: 3360,158; dle VK/2.1</t>
  </si>
  <si>
    <t>513550</t>
  </si>
  <si>
    <t>KOLEJOVÉ LOŽE - DOPLNĚNÍ Z KAMENIVA HRUBÉHO DRCENÉHO (ŠTĚRK)</t>
  </si>
  <si>
    <t>1: 2273,913; dle VK/2.2 (směrová a výšková úprava) 
2: 1961,251; dle VK/2.3 (výměna pražců)</t>
  </si>
  <si>
    <t>Zřízení železničního svršku</t>
  </si>
  <si>
    <t>524352</t>
  </si>
  <si>
    <t>KOLEJ 60 E2 DLOUHÉ PASY, ROZD. ""U"", BEZSTYKOVÁ, PR. BET. BEZPODKLADNICOVÝ, UP. PRUŽNÉ</t>
  </si>
  <si>
    <t>1: 297,883; dle VK/3.1</t>
  </si>
  <si>
    <t>525362</t>
  </si>
  <si>
    <t>KOLEJ 60 E2 REGENEROVANÁ, ROZD. "U", BEZSTYKOVÁ, PR. BET. BEZPODKLADNICOVÝ UŽITÝ, UP. PRUŽNÉ</t>
  </si>
  <si>
    <t>1: 116,000; dle VK/3.2 (užitý materiál vyzískaný v rámci stavby)</t>
  </si>
  <si>
    <t>524372</t>
  </si>
  <si>
    <t>KOLEJ 60 E2 DLOUHÉ PASY, ROZD. ""U"", BEZSTYKOVÁ, PR. BET. VÝHYBKOVÝ KRÁTKÝ, UP. PRUŽNÉ</t>
  </si>
  <si>
    <t>1: 24,278; dle VK/3.4</t>
  </si>
  <si>
    <t>524392</t>
  </si>
  <si>
    <t>KOLEJ 60 E2 DLOUHÉ PASY, ROZD. ""U"", BEZSTYKOVÁ, PR. BET. VÝHYBKOVÝ DLOUHÝ, UP. PRUŽNÉ</t>
  </si>
  <si>
    <t>1: 16,800; dle VK/3.3</t>
  </si>
  <si>
    <t>529352</t>
  </si>
  <si>
    <t>KOLEJ 49 E1 DLOUHÉ PASY, ROZD. "U", BEZSTYKOVÁ, PR. BET. BEZPODKLADNICOVÝ, UP. PRUŽNÉ</t>
  </si>
  <si>
    <t>1: 814,662; dle VK/3.5, pražce odlehčené (250kg)</t>
  </si>
  <si>
    <t>529372</t>
  </si>
  <si>
    <t>KOLEJ 49 E1 DLOUHÉ PASY, ROZD. ""U"", BEZSTYKOVÁ, PR. BET. VÝHYBKOVÝ KRÁTKÝ, UP. PRUŽNÉ</t>
  </si>
  <si>
    <t>1: 5,400; dle VK/3.6</t>
  </si>
  <si>
    <t>R52D241</t>
  </si>
  <si>
    <t>KOLEJ R 65 REGENEROVANÁ, ROZD. "D", BEZSTYKOVÁ, PR. BET. PODKLADNICOVÝ UŽITÝ, UP. PRUŽNÉ</t>
  </si>
  <si>
    <t>1: 99,469; dle VK/3.7, kolejnice a pražce vyzískány v rámci této stavby 
2: pružné upevnění</t>
  </si>
  <si>
    <t>52A241</t>
  </si>
  <si>
    <t>KOLEJ 49 E1 REGENEROVANÁ, ROZD. "D", BEZSTYKOVÁ, PR. BET. PODKLADNICOVÝ UŽITÝ, UP. TUHÉ</t>
  </si>
  <si>
    <t>1: 363,000; dle VK/3.8, kolejnice a pražce vyzískány v rámci této stavby</t>
  </si>
  <si>
    <t>Výhybky a výhybkové konstrukce</t>
  </si>
  <si>
    <t>5331C3</t>
  </si>
  <si>
    <t>J 60 1:12-500, PR. BET., UP. PRUŽNÉ</t>
  </si>
  <si>
    <t>1: 1,000; dle VK/4.1 
2: srdcovka ZMB3</t>
  </si>
  <si>
    <t>533173</t>
  </si>
  <si>
    <t>J 60 1:9-300, PR. BET., UP. PRUŽNÉ</t>
  </si>
  <si>
    <t>1: 1,000; dle VK/4.2 
2: srdcovka ZMB3</t>
  </si>
  <si>
    <t>539214</t>
  </si>
  <si>
    <t>ZVLÁŠTNÍ VYBAVENÍ VÝHYBEK, LIS 60 E2 TEPELNĚ NEOPRACOVANÝ OHNUTÝ</t>
  </si>
  <si>
    <t>1: 4,000; dle VK/5.5</t>
  </si>
  <si>
    <t>539540</t>
  </si>
  <si>
    <t>ZVLÁŠTNÍ VYBAVENÍ VÝHYBEK, ČELISŤOVÝ ZÁVĚR</t>
  </si>
  <si>
    <t>1: (1,000+1,000)*2; dle VK/(4.1+4.2) x 2, dva kusy/výh.</t>
  </si>
  <si>
    <t>539710</t>
  </si>
  <si>
    <t>ZVLÁŠTNÍ VYBAVENÍ VÝHYBEK, PŘÍPLATEK ZA KONSTRUKCI A VÝROBU OBLOUKOVÉ VÝHYBKY</t>
  </si>
  <si>
    <t>1: 1,000; dle VK/4.2</t>
  </si>
  <si>
    <t>539551</t>
  </si>
  <si>
    <t>ZVLÁŠTNÍ VYBAVENÍ VÝHYBEK, PRODLOUŽENÍ KLUZNÉ STOLIČKY PRO SNÍMAČ POLOHY JAZYKŮ</t>
  </si>
  <si>
    <t>PÁR</t>
  </si>
  <si>
    <t>1: 2,000; dle VK/4.7</t>
  </si>
  <si>
    <t>Úpravy drážního svršku</t>
  </si>
  <si>
    <t>542121</t>
  </si>
  <si>
    <t>SMĚROVÉ A VÝŠKOVÉ VYROVNÁNÍ KOLEJE NA PRAŽCÍCH BETONOVÝCH DO 0,05 M</t>
  </si>
  <si>
    <t>1: 3879,761; dle VK/7.3</t>
  </si>
  <si>
    <t>542211</t>
  </si>
  <si>
    <t>SMĚROVÉ A VÝŠKOVÉ VYROVNÁNÍ VÝHYBKOVÉ KONSTRUKCE NA PRAŽCÍCH DŘEVĚNÝCH DO 0,05 M</t>
  </si>
  <si>
    <t>1: 150,000; dle VK/7.5</t>
  </si>
  <si>
    <t>542221</t>
  </si>
  <si>
    <t>SMĚROVÉ A VÝŠKOVÉ VYROVNÁNÍ VÝHYBKOVÉ KONSTRUKCE NA PRAŽCÍCH BETONOVÝCH DO 0,05 M</t>
  </si>
  <si>
    <t>1: 280,000; dle VK/7.4</t>
  </si>
  <si>
    <t>543152</t>
  </si>
  <si>
    <t>VÝMĚNA SPOJITÁ PRAŽCŮ BETONOVÝCH BEZPODKLADNICOVÝCH, UPEVNĚNÍ PRUŽNÉ</t>
  </si>
  <si>
    <t>1: 2783,000; dle VK/7.6</t>
  </si>
  <si>
    <t>543241</t>
  </si>
  <si>
    <t>VÝMĚNA JEDNOTLIVÉHO PRAŽCE BETONOVÉHO PODKLADNICOVÉHO REGENEROVANÉHO, UPEVNĚNÍ TUHÉ</t>
  </si>
  <si>
    <t>1: 659,000; dle VK/7.8 (pražce vyzískané v rámci stavby)</t>
  </si>
  <si>
    <t>543312</t>
  </si>
  <si>
    <t>VÝMĚNA KOLEJNICE 60 E2 SPOJITĚ</t>
  </si>
  <si>
    <t>1: 734,000; dle VK/7.7</t>
  </si>
  <si>
    <t>543411</t>
  </si>
  <si>
    <t>VÝMĚNA UPEVNĚNÍ (ŠROUBŮ, SPON, SVĚREK, KROUŽKŮ) TUHÉHO</t>
  </si>
  <si>
    <t>1: 166,700*1,64; dle VK/7.9, převod z m na páry, uvažováno rozdělení "d", podložky samostatnou položkou</t>
  </si>
  <si>
    <t>543430</t>
  </si>
  <si>
    <t>VÝMĚNA PODLOŽEK POD KOLEJNICEMI</t>
  </si>
  <si>
    <t>1: 166,700*1,64; dle VK/7.9, převod z m na páry, uvažováno rozdělení "d", upevnění samostatnou položkou</t>
  </si>
  <si>
    <t>545111</t>
  </si>
  <si>
    <t>SVAR KOLEJNIC (STEJNÉHO TVARU) 60 E2, R 65 JEDNOTLIVĚ</t>
  </si>
  <si>
    <t>1: (2,000+1,000+1,000)*2; dle VK/3.9 + 3.10 + 3.11, zavaření přechodových kolejnic na straně UIC60 nebo R65, převod z sady na kusy 
2: 10,000; dle situace a přílohy č. 4 VK, závěrné svary</t>
  </si>
  <si>
    <t>545112</t>
  </si>
  <si>
    <t>SVAR KOLEJNIC (STEJNÉHO TVARU) 60 E2, R 65 SPOJITĚ</t>
  </si>
  <si>
    <t>1: 68,000; dle VK/6.1, BK 
2: 12,000; dle VK/6.3, BK 
3: 28,000; dle VK/6.4, svařování výhybek 
4: (2,000+4,000+4,000)*2; dle VK/5.1+5.2+5.4, zavaření LISů 60E2 (LISy v kusech) 
5: -10,000; odpočet závěrných svarů</t>
  </si>
  <si>
    <t>545121</t>
  </si>
  <si>
    <t>SVAR KOLEJNIC (STEJNÉHO TVARU) 49 E1, T JEDNOTLIVĚ</t>
  </si>
  <si>
    <t>1: (2,000+1,000)*2; dle VK/3.9 + 3.10, zavaření přechodových kolejnic na straně 49E1 
2: 8,000; dle situace a příloha č. 4 VK, závěrné svary 
3: 6,000*2; dle VK/5.3, zavaření LISů 49E1 (LISy v kusech)</t>
  </si>
  <si>
    <t>545122</t>
  </si>
  <si>
    <t>SVAR KOLEJNIC (STEJNÉHO TVARU) 49 E1, T SPOJITĚ</t>
  </si>
  <si>
    <t>1: 64,000; dle VK/6.2, BK 
2: 28,000; dle VK/6.5, svařování výhybek 
2: -8,000; odpočet závěrných svarů</t>
  </si>
  <si>
    <t>545210</t>
  </si>
  <si>
    <t>SVAR PŘECHODOVÝ (PŘECHODOVÁ KOLEJNICE) 49 E1/60 E2</t>
  </si>
  <si>
    <t>1: 2,000*2; dle VK/3.9</t>
  </si>
  <si>
    <t>545220</t>
  </si>
  <si>
    <t>SVAR PŘECHODOVÝ (PŘECHODOVÁ KOLEJNICE) 49 E1/R 65</t>
  </si>
  <si>
    <t>1: 1,000*2; dle VK/3.10</t>
  </si>
  <si>
    <t>545240</t>
  </si>
  <si>
    <t>SVAR PŘECHODOVÝ (PŘECHODOVÁ KOLEJNICE) 60 E2/R 65</t>
  </si>
  <si>
    <t>1: 1,000*2; dle VK/3.11 (přechodová kolejnice) 
2: 1,000*2; dle VK/3.12 (přechodový svar)</t>
  </si>
  <si>
    <t>549210</t>
  </si>
  <si>
    <t>PRAŽCOVÁ KOTVA V NOVĚ ZŘIZOVANÉ KOLEJI</t>
  </si>
  <si>
    <t>1: 154,000; dle VK/3.13</t>
  </si>
  <si>
    <t>549311</t>
  </si>
  <si>
    <t>ZRUŠENÍ A ZNOVUZŘÍZENÍ BEZSTYKOVÉ KOLEJE NA NEDEMONTOVANÝCH ÚSECÍCH V KOLEJI</t>
  </si>
  <si>
    <t>1: 778,000; dle VK/6.7</t>
  </si>
  <si>
    <t>R549510</t>
  </si>
  <si>
    <t>ŘEZÁNÍ KOLEJNIC BEZ OHLEDU NA TVAR</t>
  </si>
  <si>
    <t>1: 2*2*4,000; dle VK/3.9-11, řezy pro vevaření přechodových kolejnic 
2: (10,000+8,000); řezy pro závěrné svary  
3: (2,000+4,000+6,000+4,000)*2; dle VK/5.1-5.4, řezy pro vevaření LISů (LISy v kusech)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</si>
  <si>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</si>
  <si>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541521</t>
  </si>
  <si>
    <t>PODÉLNÝ POSUN BETONOVÉHO PRAŽCE V OSE KOLEJE</t>
  </si>
  <si>
    <t>1: 8,000; dle VK/4.3, úprava polohy dlouhých výhybkových pražců výh. č. 31 
2: 26,000; dle VK/7.11, úprava polohy bet. pražců v oblasti tativodních šachet 
3: 21,000; dle VK/7.11, úprava polohy šachet v oblastivyústění trativodů pod kolejí č. 6 
4: podrobnosti viz TZ</t>
  </si>
  <si>
    <t>543420</t>
  </si>
  <si>
    <t>VÝMĚNA PODKLADNIC</t>
  </si>
  <si>
    <t>1: 8,000; dle VK/4.3, převrtání podkladnic dlouhých výhybkových pražců (podvařené) výh. č. 31 
2: 9,000; dle VK/4.4, výměna podkladnic plochých na úklonové krtátkých výh. pražců výh. č. 31 
3: podrobnosti viz TZ</t>
  </si>
  <si>
    <t>544</t>
  </si>
  <si>
    <t>Izolované styky</t>
  </si>
  <si>
    <t>544311</t>
  </si>
  <si>
    <t>IZOLOVANÝ STYK LEPENÝ STANDARDNÍ DÉLKY (3,4-8,0 M), TEPELNĚ OPRACOVANÝ, TVARU 60 E2 NEBO R 65</t>
  </si>
  <si>
    <t>1: 2,000; dle VK/5.1 (hlavní koleje)</t>
  </si>
  <si>
    <t>544321</t>
  </si>
  <si>
    <t>IZOLOVANÝ STYK LEPENÝ STANDARDNÍ DÉLKY (3,4-8,0 M), TEPELNĚ NEOPRACOVANÝ, TVARU 60 E2 NEBO R 65</t>
  </si>
  <si>
    <t>1: 4,000; dle VK/5.2 
2: 4,000; dle VK/5.4 
3: 4,000; dle VK/5.5 (výhybkový LIS ohnutý)</t>
  </si>
  <si>
    <t>544322</t>
  </si>
  <si>
    <t>IZOLOVANÝ STYK LEPENÝ STANDARDNÍ DÉLKY (3,4-8,0 M), TEPELNĚ NEOPRACOVANÝ, TVARU 49 E1</t>
  </si>
  <si>
    <t>1: 6,000; dle VK/5.3</t>
  </si>
  <si>
    <t>Slaboproud</t>
  </si>
  <si>
    <t>1: 4; dle VK/4.5</t>
  </si>
  <si>
    <t>R75C8C1mj</t>
  </si>
  <si>
    <t>MEZIKOLEJOVÁ LANOVÁ PROPOJKA DLOUHÁ (DO 3 LAN) - DODÁVKA</t>
  </si>
  <si>
    <t>1: 4, dle VK/4.6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</si>
  <si>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ks kompletní konstrukce nebo práce.</t>
  </si>
  <si>
    <t>R75C8C7mj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</si>
  <si>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</si>
  <si>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ks kompletní konstrukce nebo práce.</t>
  </si>
  <si>
    <t>Doplňující konstrukce a práce na železnici</t>
  </si>
  <si>
    <t>922501</t>
  </si>
  <si>
    <t>ZARÁŽEDLO DYNAMICKÉ</t>
  </si>
  <si>
    <t>1: 1; dle VK/7.2</t>
  </si>
  <si>
    <t>R925920mj</t>
  </si>
  <si>
    <t>DRÁŽNÍ STEZKY Z JINÉHO MATERIÁLU TL. PŘES 50 MM</t>
  </si>
  <si>
    <t>1: 1025,670; dle VK/2.4, stávající materiál frakce 31,5/63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</si>
  <si>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</si>
  <si>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R925110</t>
  </si>
  <si>
    <t>DRÁŽNÍ STEZKY Z DRTI TL. DO 50 MM</t>
  </si>
  <si>
    <t>1: 3383,750; dle VK/2.5, frakce 4/8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</si>
  <si>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  
3. Způsob měření:  
Měří se horní pochozí plocha bez ohledu na tvar dosypávek pod drážní stezkou.</t>
  </si>
  <si>
    <t>923131</t>
  </si>
  <si>
    <t>NÁMEZNÍK</t>
  </si>
  <si>
    <t>1: 4,000; dle VK/8.10</t>
  </si>
  <si>
    <t>923311</t>
  </si>
  <si>
    <t>PŘEDVĚSTNÍK N - TROJÚHELNÍKOVÝ ŠTÍT</t>
  </si>
  <si>
    <t>1: 4,000; dle VK/8.1</t>
  </si>
  <si>
    <t>923341</t>
  </si>
  <si>
    <t>RYCHLOSTNÍK N - TABULE</t>
  </si>
  <si>
    <t>1: 7,000; dle VK/8.2 
2: 2,000; dle VK/8.3, zdvojená tabule</t>
  </si>
  <si>
    <t>923342</t>
  </si>
  <si>
    <t>RYCHLOSTNÍK N - TABULE Z UŽITÉHO MATERIÁLU</t>
  </si>
  <si>
    <t>1: 6,000; dle VK/8.4 (přesunuté v rámci stavby)</t>
  </si>
  <si>
    <t>923441</t>
  </si>
  <si>
    <t>NÁVĚST "POSUN ZAKÁZÁN"</t>
  </si>
  <si>
    <t>1: 1,000; dle VK/8.6</t>
  </si>
  <si>
    <t>923451</t>
  </si>
  <si>
    <t>NÁVĚST "ZKRÁCENÁ VZDÁLENOST"</t>
  </si>
  <si>
    <t>1: 2,000; dle VK/8.5 (zkrácená vzdálenost) 
1: 1,000; dle VK/8.7 (tabulka se šipkou)</t>
  </si>
  <si>
    <t>923821</t>
  </si>
  <si>
    <t>SLOUPEK DN 60 PRO NÁVĚST</t>
  </si>
  <si>
    <t>1: 10,000; dle VK/8.9</t>
  </si>
  <si>
    <t>923921</t>
  </si>
  <si>
    <t>ZAJIŠŤOVACÍ ZNAČKA HŘEBOVÁ (H) NA NÁSTUPIŠTI</t>
  </si>
  <si>
    <t>1: 2,000; dle VK/8.11 (vrtule v základu TV) 
2: 5,000; dle VK/8.12 (v nástupištích)</t>
  </si>
  <si>
    <t>923931</t>
  </si>
  <si>
    <t>ZAJIŠŤOVACÍ ZNAČKA KONZOLOVÁ (K) NA SLOUPU TRAKČNÍHO STOŽÁRU</t>
  </si>
  <si>
    <t>1: 10,000; dle VK/8.14</t>
  </si>
  <si>
    <t>923941</t>
  </si>
  <si>
    <t>ZAJIŠŤOVACÍ ZNAČKA KONZOLOVÁ (K) VČETNĚ OCELOVÉHO SLOUPKU</t>
  </si>
  <si>
    <t>1: 10,000; dle VK/8.13</t>
  </si>
  <si>
    <t>Bourání, demontáže, odstranění drážních konstrukcí - vyjma úzkokolejek</t>
  </si>
  <si>
    <t>965010</t>
  </si>
  <si>
    <t>ODSTRANĚNÍ KOLEJOVÉHO LOŽE A DRÁŽNÍCH STEZEK</t>
  </si>
  <si>
    <t>1: 797,335; dle VK/1.1 
2: odvoz na skládku odpadů TKO Úpohlavy, místa stavby průměrně 28km 
3: 2925,670; dle VK/1.2 (část štěrku využito v rámci stavby) 
4: bez odvozu na skládku odpadů 
5: 250,700; dle VK/1.3 (kontaminovaný) 
6: odvoz na skládku LADEO Lukavec, místa stavby průměrně 21km 
7: 363,086; dle VK/1.4 (odstranění štěrku ručně bez sejmutí kol. roštu - výměna bet. pražců) 
8: odvoz na skládku odpadů TKO Úpohlavy, místa stavby průměrně 28km</t>
  </si>
  <si>
    <t>965021</t>
  </si>
  <si>
    <t>ODSTRANĚNÍ KOLEJOVÉHO LOŽE A DRÁŽNÍCH STEZEK - ODVOZ NA SKLÁDKU</t>
  </si>
  <si>
    <t>M3KM</t>
  </si>
  <si>
    <t>1: (797,335+363,086)*28; dle VK/1.1+1.4, m3 x km 
2: 250,700*21; dle VK/1.3, m3 x km</t>
  </si>
  <si>
    <t>965112</t>
  </si>
  <si>
    <t>DEMONTÁŽ KOLEJE NA BETONOVÝCH PRAŽCÍCH DO KOLEJOVÝCH POLÍ S ODVOZEM NA MONTÁŽNÍ ZÁKLADNU BEZ NÁSLEDNÉHO ROZEBRÁNÍ</t>
  </si>
  <si>
    <t>1: 479,000; dle VK/1.7 (demontáž koleje v místě podchodu a kabelovodu a koleje 5) 
2: odvoz na MZ v žst. Roudnice, z místa stavby prům. 3km</t>
  </si>
  <si>
    <t>965113</t>
  </si>
  <si>
    <t>DEMONTÁŽ KOLEJE NA BETONOVÝCH PRAŽCÍCH DO KOLEJOVÝCH POLÍ S ODVOZEM NA MONTÁŽNÍ ZÁKLADNU S NÁSLEDNÝM ROZEBRÁNÍM</t>
  </si>
  <si>
    <t>1: 1531,100; dle VK/1.6 
2: odvoz na MZ v žst. Roudnice, z místa stavby prům. 3km</t>
  </si>
  <si>
    <t>965116</t>
  </si>
  <si>
    <t>DEMONTÁŽ KOLEJE NA BETONOVÝCH PRAŽCÍCH - ODVOZ ROZEBRANÝCH SOUČÁSTÍ (Z MÍSTA DEMONTÁŽE NEBO Z MONTÁŽNÍ ZÁKLADNY) K LIKVIDACI</t>
  </si>
  <si>
    <t>1: 1531,100/2*(0,065*2)*3; dle VK/1.6, m x t/m x km, kolejnice R65 (cca 50%) 
2: 1531,100/2*(0,049*2)*3; dle VK/1.6, m x t/m x km, kolejnice S49 (cca 50%) 
3: 1531,100*(0,002*2*1,64)*3; dle VK/1.6, m x t/m x km, upevnění, uvažováno prům. rozdělení "d" 
4: sběrna Kovošrot Group Roudnice, z MZ v žst. Roudnice 3 km 
5: 1531,100*(0,260*1,64)*28; dle VK/1.6, m x t/m x km, bet. pražce, uvažováno prům. rozdělení "d" 
6: skládka TKO Úpohlavy, z MZ v žst. Roudnice 28 km 
7: 1531,100*(0,000180*1,64)*28; dle VK/1.6, m x t/m x km, PE podložky, uvažováno prům. rozdělení "d" 
8: 1531,100*(0,000364*1,64)*28; dle VK/1.6,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</si>
  <si>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965123</t>
  </si>
  <si>
    <t>DEMONTÁŽ KOLEJE NA DŘEVĚNÝCH PRAŽCÍCH DO KOLEJOVÝCH POLÍ S ODVOZEM NA MONTÁŽNÍ ZÁKLADNU S NÁSLEDNÝM ROZEBRÁNÍM</t>
  </si>
  <si>
    <t>1: 101,900; dle VK/1.5 
2: odvoz na MZ v žst. Roudnice, z místa stavby prům. 3km</t>
  </si>
  <si>
    <t>965126</t>
  </si>
  <si>
    <t>DEMONTÁŽ KOLEJE NA DŘEVĚNÝCH PRAŽCÍCH - ODVOZ ROZEBRANÝCH SOUČÁSTÍ (Z MÍSTA DEMONTÁŽE NEBO Z MONTÁŽNÍ ZÁKLADNY) K LIKVIDACI</t>
  </si>
  <si>
    <t>1: 101,900/2*(0,065*2)*3; dle VK/1.5, m x t/m x km, kolejnice R65 (cca 50%) 
2: 101,900/2*(0,049*2)*3; dle VK/1.5, m x t/m x km, kolejnice S49 (cca 50%) 
3: 101,900*(0,002*2*1,64)*3; dle VK/1.5, m x t/m x km, upevnění, uvažováno prům. rozdělení "d" 
4: sběrna Kovošrot Group Roudnice, z MZ v žst. Roudnice 3 km 
5: 101,900*(0,072*1,64)*21; dle VK/1.5, m x t/m x km, bet. pražce, uvažováno prům. rozdělení "d" 
6: skládka LADEO Lukavec, z MZ v žst. Roudnice 21 km 
7: 101,900*(0,000180*1,64)*28; dle VK/1.5, m x t/m x km, PE podložky, uvažováno prům. rozdělení "d" 
8: 101,900*(0,000364*1,64)*28; dle VK/1.5,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</si>
  <si>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965212</t>
  </si>
  <si>
    <t>DEMONTÁŽ VÝHYBKOVÉ KONSTRUKCE NA BETONOVÝCH PRAŽCÍCH DO KOLEJOVÝCH POLÍ S ODVOZEM NA MONTÁŽNÍ ZÁKLADNU BEZ NÁSLEDNÉHO ROZEBRÁNÍ</t>
  </si>
  <si>
    <t>1: 49,846; dle VK/1.9 (bez rozebrání) 
2: odvoz na MZ v žst. Roudnice, z místa stavby prům. 3km</t>
  </si>
  <si>
    <t>965223</t>
  </si>
  <si>
    <t>DEMONTÁŽ VÝHYBKOVÉ KONSTRUKCE NA DŘEVĚNÝCH PRAŽCÍCH DO KOLEJOVÝCH POLÍ S ODVOZEM NA MONTÁŽNÍ ZÁKLADNU S NÁSLEDNÝM ROZEBRÁNÍM</t>
  </si>
  <si>
    <t>1: 249.762; dle VK/1.8 
2: odvoz na MZ v žst. Roudnice, z místa stavby prům. 3km</t>
  </si>
  <si>
    <t>965226</t>
  </si>
  <si>
    <t>DEMONTÁŽ VÝHYBKOVÉ KONSTRUKCE NA DŘEVĚNÝCH PRAŽCÍCH - ODVOZ ROZEBRANÝCH SOUČÁSTÍ (Z MÍSTA DEMONTÁŽE NEBO Z MONTÁŽNÍ ZÁKLADNY) K LIKVIDACI</t>
  </si>
  <si>
    <t>1: 112,237*(0,065*2)*3; dle VK/1.8, m x t/m x km, kolejnice R65 
2: 137,525*(0,049*2)*3; dle VK/1.8, m x t/m x km, kolejnice S49 
3: 249.762*(0,002*2*1,64)*3; dle VK/1.8, m x t/m x km, upevnění, uvažováno prům. rozdělení "d" 
4: sběrna Kovošrot Group Roudnice, z MZ v žst. Roudnice 3 km 
5: 249.762*(0,072*1,64)*21; dle VK/1.8, m x t/m x km, bet. pražce, uvažováno prům. rozdělení "d" 
6: skládka LADEO Lukavec, z MZ v žst. Roudnice 21 km 
7: 249.762*(0,000180*1,64)*28; dle VK/1.8, m x t/m x km, PE podložky, uvažováno prům. rozdělení "d" 
8: 249.762*(0,000364*1,64)*28; dle VK/1.8,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</si>
  <si>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965431</t>
  </si>
  <si>
    <t>ODSTRANĚNÍ ZARÁŽEDLA BETONOVÉHO</t>
  </si>
  <si>
    <t>1: 1; dle VK/1.10</t>
  </si>
  <si>
    <t>965432</t>
  </si>
  <si>
    <t>ODSTRANĚNÍ ZARÁŽEDLA BETONOVÉHO - ODVOZ (NA LIKVIDACI ODPADŮ NEBO JINÉ URČENÉ MÍSTO)</t>
  </si>
  <si>
    <t>1: 25,000*28; dle VK/1.10, t x km 
2: odvoz na skládku odpadů TKO Úpohlavy, z místa stavby prům. 28km</t>
  </si>
  <si>
    <t>965831</t>
  </si>
  <si>
    <t>DEMONTÁŽ NÁMEZNÍKU</t>
  </si>
  <si>
    <t>1: 5,000; dle VK/1.13 
2: skládka TKO Úpohlavy - z místa stavby prům. 28 km</t>
  </si>
  <si>
    <t>965832</t>
  </si>
  <si>
    <t>DEMONTÁŽ NÁMEZNÍKU - ODVOZ (NA LIKVIDACI ODPADŮ NEBO JINÉ URČENÉ MÍSTO)</t>
  </si>
  <si>
    <t>1:5,000*0,056*10; dle VK/1.13, ks x t/ks x km, bet. námezník 
2: skládka TKO Úpohlavy - z místa stavby prům. 28 km</t>
  </si>
  <si>
    <t>965841</t>
  </si>
  <si>
    <t>DEMONTÁŽ JAKÉKOLIV NÁVĚSTI</t>
  </si>
  <si>
    <t>1: 14,000; dle VK/1.14, rychlostníky, předvěstníky 
2: sběrna Metallplast recykling Bohosudov, z místa stavby prům. 5 km</t>
  </si>
  <si>
    <t>965842</t>
  </si>
  <si>
    <t>DEMONTÁŽ JAKÉKOLIV NÁVĚSTI - ODVOZ (NA LIKVIDACI ODPADŮ NEBO JINÉ URČENÉ MÍSTO)</t>
  </si>
  <si>
    <t>1: 0.082*3; dle VK/1.17, t x km (ocelové části) 
2: sběrna Kovošrot Group Roudnice, z MZ v žst. Roudnice 3 km 
3: 1.721*28; dle VK/1.16, t x km (betonový základ) 
4: skládka TKO Úpohlavy - z místa stavby prům. 28 km</t>
  </si>
  <si>
    <t>965851</t>
  </si>
  <si>
    <t>DEMONTÁŽ ZAJIŠŤOVACÍ ZNAČKY</t>
  </si>
  <si>
    <t>1: 30,000; dle VK/1.15 
2: skládka TKO Úpohlavy - z místa stavby prům. 28 km</t>
  </si>
  <si>
    <t>965852</t>
  </si>
  <si>
    <t>DEMONTÁŽ ZAJIŠŤOVACÍ ZNAČKY - ODVOZ (NA LIKVIDACI ODPADŮ NEBO JINÉ URČENÉ MÍSTO)</t>
  </si>
  <si>
    <t>1: 30*0,0,025*28; dle VK/1.15, ks x t/ks x km 
2: skládka TKO Úpohlavy - z místa stavby prům. 28 km</t>
  </si>
  <si>
    <t xml:space="preserve">  SO 10-10.2</t>
  </si>
  <si>
    <t>Železniční svršek, následná úprava</t>
  </si>
  <si>
    <t>SO 10-10.2</t>
  </si>
  <si>
    <t>1: (1797.492+199.919)*0.015; doplnění štěrku pro následnou úpravu, uvažováno v množství 0,015m3/m koleje</t>
  </si>
  <si>
    <t>549</t>
  </si>
  <si>
    <t>Následná úprava</t>
  </si>
  <si>
    <t>542312</t>
  </si>
  <si>
    <t>NÁSLEDNÁ ÚPRAVA SMĚROVÉHO A VÝŠKOVÉHO USPOŘÁDÁNÍ KOLEJE - PRAŽCE BETONOVÉ</t>
  </si>
  <si>
    <t>1: 297,883+156,000+16,800+24,278+814,662+5,400+99,469+383,000; dle VK/3.1-3.8</t>
  </si>
  <si>
    <t>542322</t>
  </si>
  <si>
    <t>NÁSLEDNÁ ÚPRAVA SMĚROVÉHO A VÝŠKOVÉHO USPOŘÁDÁNÍ VÝHYBKOVÉ KONSTRUKCE - PRAŽCE BETONOVÉ</t>
  </si>
  <si>
    <t>1: 199.919; dle VK/4.8</t>
  </si>
  <si>
    <t>E.1.1.2</t>
  </si>
  <si>
    <t>Železniční spodek</t>
  </si>
  <si>
    <t xml:space="preserve">  SO 10-11</t>
  </si>
  <si>
    <t>SO 10-11</t>
  </si>
  <si>
    <t>1: 3006,686*1,800; dle položek v kap. 12 (č. 5), m3 x t/m3 
2: (865,134+101,670)*1,800; dle položek v kap. 13, m3 x t/m3</t>
  </si>
  <si>
    <t>1: 20,000*2,600; dle VK/12.1, m3 x t/m3 
2: 20,000*2,400; dle VK/12.2, m3 x t/m3 
3: 5,000*2,400; dle VK/12.5, m3 x t/m3 
4: 100,000*0,4*2,400; dle VK/12.6, m x m3/m x t/m3</t>
  </si>
  <si>
    <t>02911</t>
  </si>
  <si>
    <t>OSTATNÍ POŽADAVKY - GEODETICKÉ ZAMĚŘENÍ</t>
  </si>
  <si>
    <t>HM</t>
  </si>
  <si>
    <t>1: Ověření funkčnosti, polohy a hloubky stávajícíh trativodů (viz TZ, kap. 3.5 a dle VK/13.3)</t>
  </si>
  <si>
    <t>zahrnuje veškeré náklady spojené s objednatelem požadovanými pracemi</t>
  </si>
  <si>
    <t>Odkopávky a prokopávky</t>
  </si>
  <si>
    <t>123731</t>
  </si>
  <si>
    <t>ODKOP PRO SPOD STAVBU SILNIC A ŽELEZNIC TŘ. I, ODVOZ DO 1KM</t>
  </si>
  <si>
    <t>1: 649,940+65,350; dle položek v kap. 17 (č. 13 a 14) 
2: odvoz na místní mezideponii</t>
  </si>
  <si>
    <t>123738</t>
  </si>
  <si>
    <t>ODKOP PRO SPOD STAVBU SILNIC A ŽELEZNIC TŘ. I, ODVOZ DO 20KM</t>
  </si>
  <si>
    <t>1: 3111,950+562,064+50,900; dle VK/1.1+4.1+14.1 
2: -715,290; odpočet výkopku, který půjde zpět (položka č. 4) 
3: Recyklační středisko SONO PLUS Želechovice, z místa stavby 24 km</t>
  </si>
  <si>
    <t>123739</t>
  </si>
  <si>
    <t>PŘÍPLATEK ZA DALŠÍ 1KM DOPRAVY ZEMINY</t>
  </si>
  <si>
    <t>1:  3006,686*4; dle položky č. 5, m3 x km (doprava nad 20km) 
2: Recyklační středisko SONO PLUS Želechovice, z místa stavby 24 km</t>
  </si>
  <si>
    <t>položka zahrnuje příplatek k vodorovnému přemístění zeminy za každý další 1km nad 20km</t>
  </si>
  <si>
    <t>12993</t>
  </si>
  <si>
    <t>ČIŠTĚNÍ POTRUBÍ DN DO 200MM</t>
  </si>
  <si>
    <t>1:817,900; dle VK/13.1</t>
  </si>
  <si>
    <t>12970</t>
  </si>
  <si>
    <t>ČIŠTĚNÍ KANALIZAČNÍCH ŠACHET</t>
  </si>
  <si>
    <t>1:817,900/40; dle VK/13.1, převod z m na ks (uvažováno šachty po 40m)</t>
  </si>
  <si>
    <t>Hloubené vykopávky</t>
  </si>
  <si>
    <t>132738</t>
  </si>
  <si>
    <t>HLOUBENÍ RÝH ŠÍŘ DO 2M PAŽ I NEPAŽ TŘ. I, ODVOZ DO 20KM</t>
  </si>
  <si>
    <t>1: 258,088; dle VK/7.1, svodné potrubí 
2: 13,983; dle VK/9.2, trativodní výusť 
3: 223,379; dle VK/11.2, chráničky 
4: Recyklační středisko SONO PLUS Želechovice, z místa stavby 24 km</t>
  </si>
  <si>
    <t>132739</t>
  </si>
  <si>
    <t>1:  495.450*4; dle položky č. 9, m3 x km (doprava nad 20km) 
2: Recyklační středisko SONO PLUS Želechovice, z místa stavby 24 km</t>
  </si>
  <si>
    <t>133738</t>
  </si>
  <si>
    <t>HLOUBENÍ ŠACHET ZAPAŽ I NEPAŽ TŘ. I, ODVOZ DO 20KM</t>
  </si>
  <si>
    <t>1: 101,670; dle VK/8.1, betonové šachty 
2: Recyklační středisko SONO PLUS Želechovice, z místa stavby 24 km</t>
  </si>
  <si>
    <t>133739</t>
  </si>
  <si>
    <t>1:  101,670*4; dle položky č. 11, m3 x km (doprava nad 20km) 
2: Recyklační středisko SONO PLUS Želechovice, z místa stavby 24 km</t>
  </si>
  <si>
    <t>Konstrukce ze zemin</t>
  </si>
  <si>
    <t>1: 243,250; dle VK/1.2, zýsyp propustným nenamrzavým materiálem, použita zemina z výkopu 
2: 230,925; dle VK/7.5, svodné potrubí, použita zemina z výkopu 
3: 178,703; dle VK/11.4, chráničky, použita zemina z výkopu</t>
  </si>
  <si>
    <t>17511</t>
  </si>
  <si>
    <t>OBSYP POTRUBÍ A OBJEKTŮ SE ZHUTNĚNÍM</t>
  </si>
  <si>
    <t>1: 65,350; dle VK/8.10, obsyp betonových šachet, použita zemina z výkopu</t>
  </si>
  <si>
    <t>17521</t>
  </si>
  <si>
    <t>OBSYP POTRUBÍ A OBJEKTŮ ZEMINOU BEZ ZHUT</t>
  </si>
  <si>
    <t>1: 44,676; dle VK/11.3, obsyp a zásyp chrániček ŠP</t>
  </si>
  <si>
    <t>Povrchové úpravy terénu (i vegetační)</t>
  </si>
  <si>
    <t>1: 6791,250; dle VK/1.4</t>
  </si>
  <si>
    <t>18210</t>
  </si>
  <si>
    <t>ÚPRAVA POVRCHŮ SROVNÁNÍM ÚZEMÍ</t>
  </si>
  <si>
    <t>1: 1297,000; dle VK/1.5, úprava terénu v místě demontované koleje - rozhrnutí štěrku</t>
  </si>
  <si>
    <t>Základy</t>
  </si>
  <si>
    <t>264315</t>
  </si>
  <si>
    <t>VRTY PRO PILOTY TŘ. III D DO 300MM</t>
  </si>
  <si>
    <t>1: 180,000; dle VK13.2.2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</si>
  <si>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</si>
  <si>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22694</t>
  </si>
  <si>
    <t>ZÁPOROVÉ PAŽENÍ Z KOVU DOČASNÉ</t>
  </si>
  <si>
    <t>1: 180,000*0,0426; dle VK/13.2.2, převod na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</si>
  <si>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</si>
  <si>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</si>
  <si>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</si>
  <si>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1: 150,000; dle VK/13.2.3</t>
  </si>
  <si>
    <t>položka zahrnuje osazení pažin bez ohledu na druh, jejich opotřebení a jejich odstranění</t>
  </si>
  <si>
    <t>228172</t>
  </si>
  <si>
    <t>ODŘEZÁNÍ PILOT Z KOVOVÝCH DÍLCŮ</t>
  </si>
  <si>
    <t>1: 39,000; dle VK/13.2.1</t>
  </si>
  <si>
    <t>zahrnuje i vodorovnou dopravu a uložení na skládku (bez poplatku)</t>
  </si>
  <si>
    <t>21197</t>
  </si>
  <si>
    <t>OPLÁŠTĚNÍ ODVODŇOVACÍCH ŽEBER Z GEOTEXTILIE</t>
  </si>
  <si>
    <t>1: 3164,716; dle VK/6.7, opláštění trativodů</t>
  </si>
  <si>
    <t>212635</t>
  </si>
  <si>
    <t>TRATIVODY KOMPL Z TRUB Z PLAST HM DN DO 150MM, RÝHA TŘ I</t>
  </si>
  <si>
    <t>1: 1160,900; dle VK/6.2 
2: 5,000; dle VK/6.3, úseky s podbetonováním</t>
  </si>
  <si>
    <t>26155R</t>
  </si>
  <si>
    <t>JÁDROVÉ VRTY DIAMANTOVÝMI KORUNKAMI DO ŽELEZOBETONU, BETONU, DLAŽEB, KAMENE PRŮM. DO 300 MM</t>
  </si>
  <si>
    <t>1: 3,000*1,000; dle VK/14.3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</si>
  <si>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</si>
  <si>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Vodorovné konstrukce</t>
  </si>
  <si>
    <t>451312</t>
  </si>
  <si>
    <t>PODKLADNÍ A VÝPLŇOVÉ VRSTVY Z PROSTÉHO BETONU C12/15</t>
  </si>
  <si>
    <t>1: 3,331; dle VK/9.9, betonové lože pro dlažbu u vyústění</t>
  </si>
  <si>
    <t>45152</t>
  </si>
  <si>
    <t>PODKLADNÍ A VÝPLŇOVÉ VRSTVY Z KAMENIVA DRCENÉHO</t>
  </si>
  <si>
    <t>1: 2,496; dle VK/7.3, vyrovnávací vrstva pod svodné potrubí</t>
  </si>
  <si>
    <t>1: 0,942; dle VK/9.3, ŠP lože pod monolitické trativodní výústi</t>
  </si>
  <si>
    <t>465512</t>
  </si>
  <si>
    <t>DLAŽBY Z LOMOVÉHO KAMENE NA MC</t>
  </si>
  <si>
    <t>1: 31,087*0,25; dle VK/9.7, odláždění u výustí, převod z m2 na m3</t>
  </si>
  <si>
    <t>Konstrukční vrstvy tělesa železničního spodku</t>
  </si>
  <si>
    <t>501101</t>
  </si>
  <si>
    <t>ZŘÍZENÍ KONSTRUKČNÍ VRSTVY TĚLESA ŽELEZNIČNÍHO SPODKU ZE ŠTĚRKODRTI NOVÉ</t>
  </si>
  <si>
    <t>1: 1483,000; dle VK/3.1 
2: 100,750; dle VK/4.2, pro ZKPP</t>
  </si>
  <si>
    <t>501201</t>
  </si>
  <si>
    <t>ZŘÍZENÍ KONSTRUKČNÍ VRSTVY TĚLESA ŽELEZNIČNÍHO SPODKU Z DRCENÉHO KAMENIVA NOVÉ</t>
  </si>
  <si>
    <t>1: 100,750; dle VK/3.2  
2: 417,924; přesyp trativodů dle VK/6.8, kamenivo fr. 8/16</t>
  </si>
  <si>
    <t>501410</t>
  </si>
  <si>
    <t>ZŘÍZENÍ KONSTRUKČNÍ VRSTVY TĚLESA ŽELEZNIČNÍHO SPODKU ZE ZEMINY ZLEPŠENÉ (STABILIZOVANÉ) CEMENTEM</t>
  </si>
  <si>
    <t>1: 461,700*0,50; dle VK/4.3, ZKPP, z centra, převod z m2 na m3 
2: 50,890; dle VK/14.4, zásyp u vyústění trativodu skrz zeď</t>
  </si>
  <si>
    <t>502813</t>
  </si>
  <si>
    <t>ZŘÍZENÍ KONSTRUKČNÍ VRSTVY TĚLESA ŽELEZNIČNÍHO SPODKU Z ANTIVIBRAČNÍCH ROHOŽÍ VODOROVNÝCH TL. OD 21 DO 30 MM</t>
  </si>
  <si>
    <t>1: 223,720; dle VK/13.4</t>
  </si>
  <si>
    <t>502942</t>
  </si>
  <si>
    <t>ZŘÍZENÍ KONSTRUKČNÍ VRSTVY TĚLESA ŽELEZNIČNÍHO SPODKU Z GEOMŘÍŽKY</t>
  </si>
  <si>
    <t>1: 505,250; dle VK/3.3, výztužná geomříž 40 kN/m</t>
  </si>
  <si>
    <t>Všeobecné práce pro silnoproud a slaboproud</t>
  </si>
  <si>
    <t>1: 343,660; dle VK/11.1, DN 160 mm</t>
  </si>
  <si>
    <t>711</t>
  </si>
  <si>
    <t>Přidružená stavební výroba</t>
  </si>
  <si>
    <t>711131</t>
  </si>
  <si>
    <t>IZOLACE BĚŽNÝCH KONSTRUKCÍ PROTI VOLNĚ STÉKAJÍCÍ VODĚ ASFALTOVÝMI NÁTĚRY</t>
  </si>
  <si>
    <t>1: 85,378; dle VK/8.5, betonové šachty</t>
  </si>
  <si>
    <t>Potrubí</t>
  </si>
  <si>
    <t>87434</t>
  </si>
  <si>
    <t>POTRUBÍ Z TRUB PLASTOVÝCH ODPADNÍCH DN DO 200MM</t>
  </si>
  <si>
    <t>1: 146,265; dle VK/7.2, svodné potrubí</t>
  </si>
  <si>
    <t>89413</t>
  </si>
  <si>
    <t>ŠACHTY KANALIZAČNÍ Z BETON DÍLCŮ NA POTRUBÍ DN DO 200MM</t>
  </si>
  <si>
    <t>1: 16,000; dle VK/přílohy 6, včetně dna a vyrovnávací vrstvy</t>
  </si>
  <si>
    <t>894846</t>
  </si>
  <si>
    <t>ŠACHTY KANALIZAČNÍ PLASTOVÉ D 400MM</t>
  </si>
  <si>
    <t>1: 12,000; dle VK/5.2, jeden vstup 
2: 24,000; dle VK/5.1, dva vstupy</t>
  </si>
  <si>
    <t>89486</t>
  </si>
  <si>
    <t>ŠACHTY KANALIZAČNÍ PLASTOVÉ D 800MM</t>
  </si>
  <si>
    <t>1: 1,000; dle VK/5.3, čtyři vstupy</t>
  </si>
  <si>
    <t>89536</t>
  </si>
  <si>
    <t>DRENÁŽNÍ VÝUSŤ Z PROST BETONU</t>
  </si>
  <si>
    <t>1: 3,000; dle VK/9.1, C 30/37, XC4, XF3, včetně výztuže!</t>
  </si>
  <si>
    <t>899525</t>
  </si>
  <si>
    <t>OBETONOVÁNÍ POTRUBÍ Z PROSTÉHO BETONU DO C30/37</t>
  </si>
  <si>
    <t>1: 19,792; dle VK/7.4, obetonování svodného potrubí betonem C 30/37, XC4, XF3</t>
  </si>
  <si>
    <t>Lešení</t>
  </si>
  <si>
    <t>94190</t>
  </si>
  <si>
    <t>LEHKÉ PRACOVNÍ LEŠENÍ DO 1,5 KPA</t>
  </si>
  <si>
    <t>M3OP</t>
  </si>
  <si>
    <t>1: 9,000*6,0*1,0; dle VK/14.5, pracovní lešení výšky 6,0m</t>
  </si>
  <si>
    <t>Položka zahrnuje dovoz, montáž, údržbu, opotřebení (nájemné), demontáž, konzervaci, odvoz.</t>
  </si>
  <si>
    <t>966158</t>
  </si>
  <si>
    <t>BOURÁNÍ KONSTRUKCÍ Z PROST BETONU S ODVOZEM DO 20KM</t>
  </si>
  <si>
    <t>1: 20,000; dle VK/12.2, demolice bet. objektů malého rozsahu (podkladní betony, příkopy ap.) 
2: skládka TKO Úpohlavy, z místa stavby prům. 28 km</t>
  </si>
  <si>
    <t>96615B</t>
  </si>
  <si>
    <t>BOURÁNÍ KONSTRUKCÍ Z PROSTÉHO BETONU - DOPRAVA</t>
  </si>
  <si>
    <t>1: 20,000*2,400*8; dle položky č. 43, m3 x t/m3 x km, (doprava nad 20km) 
2: skládka TKO Úpohlavy, z místa stavby prům. 28 km</t>
  </si>
  <si>
    <t>Položka zahrnuje samostatnou dopravu suti a vybouraných hmot. Množství se určí jako součin hmotnosti [t] a požadované vzdálenosti [km].</t>
  </si>
  <si>
    <t>966168</t>
  </si>
  <si>
    <t>BOURÁNÍ KONSTRUKCÍ ZE ŽELEZOBETONU S ODVOZEM DO 20KM</t>
  </si>
  <si>
    <t>1: 20,000; dle VK/12.1, demolice základů ze železobetonu 
2: skládka TKO Úpohlavy, z místa stavby prům. 28 km</t>
  </si>
  <si>
    <t>96616B</t>
  </si>
  <si>
    <t>BOURÁNÍ KONSTRUKCÍ ZE ŽELEZOBETONU - DOPRAVA</t>
  </si>
  <si>
    <t>1: 20,000*2,600*8; dle položky č. 45, m3 x t/m3 x km, (doprava nad 20km) 
2: skládka TKO Úpohlavy, z místa stavby prům. 28 km</t>
  </si>
  <si>
    <t>96688</t>
  </si>
  <si>
    <t>VYBOURÁNÍ KANALIZAČ ŠACHET KOMPLETNÍCH</t>
  </si>
  <si>
    <t>1: 12,000; dle VK/12.4, plastové šachty 
2: 5,000; dle VK/12.5, 1 šachta = cca 1m3 
3: skládka TKO Úpohlavy, z místa stavby prům. 28 km</t>
  </si>
  <si>
    <t>969234</t>
  </si>
  <si>
    <t>VYBOURÁNÍ POTRUBÍ DN DO 200MM KANALIZAČ</t>
  </si>
  <si>
    <t>1: 383,000; dle VK/12.3, plastové potrubí trativodu DN 200 
2: skládka TKO Úpohlavy, z místa stavby prům. 28 km</t>
  </si>
  <si>
    <t>969245</t>
  </si>
  <si>
    <t>VYBOURÁNÍ POTRUBÍ DN DO 300MM KANALIZAČ</t>
  </si>
  <si>
    <t>1: 100,000; dle VK/12.6, odhadem cca 100 bm betonového potrubí trativodu DN 300 
2: skládka TKO Úpohlavy, z místa stavby prům. 28 km</t>
  </si>
  <si>
    <t xml:space="preserve">  SO 10-11.1</t>
  </si>
  <si>
    <t>Sanace tělesa nad podzemními prostory</t>
  </si>
  <si>
    <t>SO 10-11.1</t>
  </si>
  <si>
    <t>014112</t>
  </si>
  <si>
    <t>POPLATKY ZA SKLÁDKU TYP S-IO (INERTNÍ ODPAD)</t>
  </si>
  <si>
    <t>beton</t>
  </si>
  <si>
    <t>2,5*1,08=2,700 [A]</t>
  </si>
  <si>
    <t>zahrnuje veškeré poplatky provozovateli skládky související s uložením odpadu na skládce.</t>
  </si>
  <si>
    <t>R11090</t>
  </si>
  <si>
    <t>VŠEOBECNÉ VYKLIZENÍ OSTATNÍCH PLOCH</t>
  </si>
  <si>
    <t>vyklizení odpadu z prostor vodárny</t>
  </si>
  <si>
    <t>1=1,000 [A]</t>
  </si>
  <si>
    <t>zahrnuje odstranění všech překážek pro uskutečnění stavby</t>
  </si>
  <si>
    <t>Svislé konstrukce</t>
  </si>
  <si>
    <t>311325</t>
  </si>
  <si>
    <t>ZDI A STĚNY PODP A VOL ZE ŽELEZOBET DO C30/37</t>
  </si>
  <si>
    <t>C30/37 - XC3, XF2 - dobetonování komínů studny</t>
  </si>
  <si>
    <t>2*0,75*(1,2*0,3*2+0,6*0,3*2)+2*0,15*0,5*(1,5*2+1,2*2)=2,430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</si>
  <si>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</si>
  <si>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421325</t>
  </si>
  <si>
    <t>MOSTNÍ NOSNÉ DESKOVÉ KONSTRUKCE ZE ŽELEZOBETONU C30/37</t>
  </si>
  <si>
    <t>oprava správkovou hmotou třídy R4 do bednění - dobetonávka desky</t>
  </si>
  <si>
    <t>0,8*0,15*0,5=0,060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</si>
  <si>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</si>
  <si>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Úpravy povrchů, podlahy, výplně otvorů</t>
  </si>
  <si>
    <t>626111</t>
  </si>
  <si>
    <t>REPROFILACE PODHLEDŮ, SVISLÝCH PLOCH SANAČNÍ MALTOU JEDNOVRST TL 10MM</t>
  </si>
  <si>
    <t>sanace horních vstupních prostor+deska</t>
  </si>
  <si>
    <t>vstup 1 (50%): ((1,1+2,3+1,3)*0,65+4,05*2)*0,5=5,578 [A]  
vstup 2 (50%): ((1,1+2,15+1,3)*0,65+3,7*2)*0,5=5,179 [B]  
deska (50%): (0,8*4,3*2+0,15*(4,3+0,8*2))*0,5=3,883 [C]  
Celkem: A+B+C=14,640 [D]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</si>
  <si>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</si>
  <si>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626112</t>
  </si>
  <si>
    <t>REPROFILACE PODHLEDŮ, SVISLÝCH PLOCH SANAČNÍ MALTOU JEDNOVRST TL 20MM</t>
  </si>
  <si>
    <t>76796</t>
  </si>
  <si>
    <t>VRATA A VRÁTKA</t>
  </si>
  <si>
    <t>osazení mříží do vstupů k vodárně, včetně PKO dle SŽDC S5/4 - zink. ponorem + ONS 92, vodorovná výplň</t>
  </si>
  <si>
    <t>horní mříž: 1,25*0,65*2=1,625 [A]  
spodní mříž: 1,5*1=1,500 [B]  
Celkem: A+B=3,125 [C]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</si>
  <si>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hranu drátu.</t>
  </si>
  <si>
    <t>78312</t>
  </si>
  <si>
    <t>PROTIKOROZ OCHRANA OCEL KONSTR NÁTĚREM VÍCEVRST</t>
  </si>
  <si>
    <t>ONS 15</t>
  </si>
  <si>
    <t>nátěr obnažených kolejnic, předpoklad 0,125 mm šíře, obnaženo bude 100% kolejnic: 19*0,65*0,125*2=3,088 [A]  
zábradlí: (4,3*2+0,75*2+5*1,1)*0,3=4,680 [B]  
Celkem: A+B=7,768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</si>
  <si>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</si>
  <si>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89911H</t>
  </si>
  <si>
    <t>OCELOVÝ POKLOP A15</t>
  </si>
  <si>
    <t>nové poklopy pro komíny studen</t>
  </si>
  <si>
    <t>2=2,000 [A]</t>
  </si>
  <si>
    <t>Položka zahrnuje dodávku a osazení předepsané mříže včetně rámu</t>
  </si>
  <si>
    <t>Ostatní konstrukce a práce</t>
  </si>
  <si>
    <t>93657</t>
  </si>
  <si>
    <t>ŽEBŘÍKY KOVOVÉ</t>
  </si>
  <si>
    <t>2*7,5+2=17,000 [A]</t>
  </si>
  <si>
    <t>položka zahrnuje:    
- dodání a uložení předepsané konstrukce z předepsaného materiálu včetně vnitrostaveništní a mimostaveništní dopravy    
- předepsanou povrchovou úpravu    
- veškeré potřebné pomocné práce    
- veškerý pomocný a upevňovací materiál</t>
  </si>
  <si>
    <t>93851</t>
  </si>
  <si>
    <t>OČIŠTĚNÍ BETON KONSTR UMYTÍM VODOU</t>
  </si>
  <si>
    <t>očištění komínů studen</t>
  </si>
  <si>
    <t>2*1,5*0,6*4=7,200 [A]</t>
  </si>
  <si>
    <t>položka zahrnuje očištění předepsaným způsobem včetně odklizení vzniklého odpadu</t>
  </si>
  <si>
    <t>938541</t>
  </si>
  <si>
    <t>OČIŠTĚNÍ BETON KONSTR OTRYSKÁNÍM TLAK VODOU DO 200 BARŮ</t>
  </si>
  <si>
    <t>očištění povrchu horních vstupních prostor včetně odčerpávání použité vody aby bylo co nejvíce zamezeno kontaminaci vody ve studni</t>
  </si>
  <si>
    <t>vstup 1: (1,1+2,3+1,3)*0,65+4,05*2=11,155 [A]  
vstup 2: (1,1+2,15+1,3)*0,65+3,7*2=10,358 [B]  
Celkem: A+B=21,513 [C]</t>
  </si>
  <si>
    <t>93863</t>
  </si>
  <si>
    <t>OČIŠTĚNÍ OCEL KONSTR CHEMICKY</t>
  </si>
  <si>
    <t>odstranění rzi z podhledu ocelových kolejnic</t>
  </si>
  <si>
    <t>vstup 1: (1,1+2,3+1,3)*0,65=3,055 [A]  
vstup 2: (1,1+2,15+1,3)*0,65=2,958 [B]  
Celkem: A+B=6,013 [C]</t>
  </si>
  <si>
    <t>93867</t>
  </si>
  <si>
    <t>OČIŠTĚNÍ OCEL KONSTR BROUŠENÍM</t>
  </si>
  <si>
    <t>ruční očištění od rzi kartáčem</t>
  </si>
  <si>
    <t>vstup 1: (1,1+2,3+1,3)*0,65=3,055 [A]  
vstup 2: (1,1+2,15+1,3)*0,65=2,958 [B]  
zábradlí: (4,3*2+0,75*2+5*1,1)*0,3=4,680 [D]  
Celkem: A+B+D=10,693 [E]</t>
  </si>
  <si>
    <t>967158</t>
  </si>
  <si>
    <t>VYBOURÁNÍ ČÁSTÍ KONSTRUKCÍ BETON S ODVOZEM DO 20KM</t>
  </si>
  <si>
    <t>ubourání části komínové šachty studny</t>
  </si>
  <si>
    <t>2*0,5*(1,2*0,3*2+0,6*0,3*2)=1,080 [A]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</si>
  <si>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</si>
  <si>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E.1.2</t>
  </si>
  <si>
    <t>Nástupiště</t>
  </si>
  <si>
    <t xml:space="preserve">  SO 10-20</t>
  </si>
  <si>
    <t>Nástupiště č. 1 - vnější nástupiště</t>
  </si>
  <si>
    <t>SO 10-20</t>
  </si>
  <si>
    <t>VŠEOBECNÉ KONSTRUKCE A PRÁCE</t>
  </si>
  <si>
    <t>01511R</t>
  </si>
  <si>
    <t>POPLATKY ZA LIKVIDACŮ ODPADŮ NEKONTAMINOVANÝCH - 17 05 04 VYTĚŽENÉ ZEMINY A HORNINY - I. TŘÍDA TĚŽITELNOSTI</t>
  </si>
  <si>
    <t>zemina z výkopů nástupiště; plochy</t>
  </si>
  <si>
    <t>524,49 * 1,800 = 944.082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</si>
  <si>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</si>
  <si>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01514R</t>
  </si>
  <si>
    <t>betonová suť</t>
  </si>
  <si>
    <t>viz VK pol. 101 + 100.2 = 98.24 + 242.31 = 340.55; tabulka č.0; nástupištní prvky + stávající dlažba a lože</t>
  </si>
  <si>
    <t>viz VK pol. 102; tabulka č. 0; výkopy pro vlastní nástupiště, zdi a zpevněné plochy</t>
  </si>
  <si>
    <t>524.49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</si>
  <si>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</si>
  <si>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viz VK pol. 102; tabulka č.0</t>
  </si>
  <si>
    <t>524.49 * 4 =2097.96</t>
  </si>
  <si>
    <t>viz pol. 125, tabulka č. 0; pod čelními zídkami</t>
  </si>
  <si>
    <t>9.36</t>
  </si>
  <si>
    <t>položka zahrnuje úpravu pláně včetně vyrovnání výškových rozdílů. Míru zhutnění určuje projekt.</t>
  </si>
  <si>
    <t>Přípravné práce</t>
  </si>
  <si>
    <t>113488</t>
  </si>
  <si>
    <t>ODSTRANĚNÍ KRYTU ZPEVNĚNÝCH PLOCH Z DLAŽDIC VČETNĚ PODKLADU, ODVOZ DO 20KM</t>
  </si>
  <si>
    <t>viz VK pol. 100.1; tabulka č.0</t>
  </si>
  <si>
    <t>96.92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</si>
  <si>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</si>
  <si>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11348B</t>
  </si>
  <si>
    <t>ODSTRANĚNÍ KRYTU ZPEVNĚNÝCH PLOCH Z DLAŽDIC VČETNĚ PODKLADU - DOPRAVA</t>
  </si>
  <si>
    <t>96.92 x 2.5 = 242,31 t x 8 = 1938.48</t>
  </si>
  <si>
    <t>R112228</t>
  </si>
  <si>
    <t>ODSTRANĚNÍ PAŘEZŮ D DO 0,9M, ODVOZ DO 20KM</t>
  </si>
  <si>
    <t>KS</t>
  </si>
  <si>
    <t>viz VK pol. 100.3; tabulka č.0</t>
  </si>
  <si>
    <t>6ks (Kompostárna Malé Žernoseky 28 km)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</si>
  <si>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</si>
  <si>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Konstrukce</t>
  </si>
  <si>
    <t>17180</t>
  </si>
  <si>
    <t>ULOŽENÍ SYPANINY DO NÁSYPŮ Z NAKUPOVANÝCH MATERIÁLŮ</t>
  </si>
  <si>
    <t>viz VK pol. 103 + 104; tabulka č.0; nástupiště + plochy</t>
  </si>
  <si>
    <t>123.22 + 405.33 = 528.55 (123.22 m3 málopropustný, nenamrzavý materiál; 405.33 m3 propustný nenamrzavý materiál), včetně případné výmeny materiálu podloží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</si>
  <si>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</si>
  <si>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R284421</t>
  </si>
  <si>
    <t>SVORNÍKY LEPENÉ V PODZEMÍ DL DO 1,0M ÚNOS DO 50KN</t>
  </si>
  <si>
    <t>viz VK pol. 114; tabulka č.0; závitová tyč M20; nerez, dl. 750 mm; včetně podložek a matic, únosnost min. 50KN</t>
  </si>
  <si>
    <t>Zahrnuje kompletní dodávku svorníku délky od 0,51m do 1,00m a únosnosti do 50kN včetně příslušenství, podle požadavků a popisu uvedených v dokumentci pro zadání stavby (podložky, matice  a pod.);  
- součástí je kompletní osazení svorníku v podzemí, které zahrnuje všechny operace podle technologického předpisu výrobce nutné pro řádné osazení a aktivaci včetně všech pomocných mechanizmů, přípravků a hmot (např. lepící hmoty a pod.) 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</si>
  <si>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26141R</t>
  </si>
  <si>
    <t>JÁDROVÉ VRTY DIAMANTOVÝMI KORUNKAMI DO ŽELEZOBETONU, BETONU, DLAŽEB, KAMENE PRŮM. DO 35 MM</t>
  </si>
  <si>
    <t>viz pol. 114</t>
  </si>
  <si>
    <t>položka zahrnuje:  
náklady na zaměření, ukotvení vrtacího stroje nebo přístroje, vrtání, opotřebení diamantových vrtacích korunek a spotřebu vody</t>
  </si>
  <si>
    <t>viz VK pol. 119 + 136; tabulka č.0</t>
  </si>
  <si>
    <t>4.64 + 1,92 = 6,56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</si>
  <si>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</si>
  <si>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</si>
  <si>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</si>
  <si>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viz VK pol.120; tabulka č.0</t>
  </si>
  <si>
    <t>0.69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</si>
  <si>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</si>
  <si>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311364</t>
  </si>
  <si>
    <t>VÝZTUŽ ZDÍ A STĚN PODP A VOL Z OCELI 10425, B420B</t>
  </si>
  <si>
    <t>viz VK pol. 122; tabulka č.0</t>
  </si>
  <si>
    <t>0.005</t>
  </si>
  <si>
    <t>327125</t>
  </si>
  <si>
    <t>ZDI OPĚR, ZÁRUB, NÁBŘEŽ Z DÍLCŮ ŽELEZOBETON DO C30/37</t>
  </si>
  <si>
    <t>viz pol. 139; tabulka č.0; klasický prvek U3</t>
  </si>
  <si>
    <t>14.77</t>
  </si>
  <si>
    <t>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</si>
  <si>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R327125</t>
  </si>
  <si>
    <t>viz VK pol.140; tabulka č.0; atypický prvek U3 - zkrácené prvky</t>
  </si>
  <si>
    <t>1.78</t>
  </si>
  <si>
    <t>R327126</t>
  </si>
  <si>
    <t>ZDI OPĚR, ZÁRUB, NÁBŘEŽ Z DÍLCŮ ŽELEZOBETON DO C40/50</t>
  </si>
  <si>
    <t>viz VK pol. 156 + 157, tabulka č.0; L zídka z betonu C 40/55 -XF4, XD3</t>
  </si>
  <si>
    <t>17,68 + 0,1 (atyp) = 17,77</t>
  </si>
  <si>
    <t>45131A</t>
  </si>
  <si>
    <t>PODKLADNÍ A VÝPLŇOVÉ VRSTVY Z PROSTÉHO BETONU C20/25</t>
  </si>
  <si>
    <t>viz VK pol. 110 + 141 + 158; tabulka č.0; pod nástupištní prefabrikáty + U3 + L; C 20/25 - XF3</t>
  </si>
  <si>
    <t>34,80 + 8,79 + 12,31 = 55.90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</si>
  <si>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</si>
  <si>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45145</t>
  </si>
  <si>
    <t>PODKL A VÝPLŇ VRSTVY Z MALTY CEMENTOVÉ</t>
  </si>
  <si>
    <t>viz VK pol. 111 + 159, tabulka č.0; nástupištní prefabrikáty + L</t>
  </si>
  <si>
    <t>1.93+0.68 = 2.61</t>
  </si>
  <si>
    <t>Položka zahrnuje veškerý materiál, výrobky a polotovary, včetně mimostaveništní a vnitrostaveništní dopravy (rovněž přesuny), včetně naložení a složení, případně s uložením.</t>
  </si>
  <si>
    <t>viz VK pol. 124 + 155, tabulka č.0, pod čelní zídky a izolační přizdívku (sklad + trafostanice); C20/25 - XF3, XC1</t>
  </si>
  <si>
    <t>0.94 + 0,35 = 1,29</t>
  </si>
  <si>
    <t>451313</t>
  </si>
  <si>
    <t>PODKLADNÍ A VÝPLŇOVÉ VRSTVY Z PROSTÉHO BETONU C16/20</t>
  </si>
  <si>
    <t>viz VK pol. 105, tabulka č.0, v místě atypických nástipištních prvků (mimo oblast stropní konstrukce budovy)</t>
  </si>
  <si>
    <t>6.69</t>
  </si>
  <si>
    <t>582611</t>
  </si>
  <si>
    <t>KRYTY Z BETON DLAŽDIC SE ZÁMKEM ŠEDÝCH TL 60MM DO LOŽE Z KAM</t>
  </si>
  <si>
    <t>viz VK pol. 115 + 161, tabulka č.0, plocha nástupiště + zpevněná plocha u koleje č. 5</t>
  </si>
  <si>
    <t>629.87+191,26 = 821.13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</si>
  <si>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</si>
  <si>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R58271</t>
  </si>
  <si>
    <t>DLÁŽDĚNÉ KRYTY Z DESEK Z KONGLOMER KAMENE DO LOŽE Z KAMENIVA</t>
  </si>
  <si>
    <t>viz pol. 117; polymerbetonová dlažba tl. 60 mm</t>
  </si>
  <si>
    <t>93.61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</si>
  <si>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</si>
  <si>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</si>
  <si>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</si>
  <si>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viz VK pol. 116 + 123 + 147.1 + 162, tabulka č.0, nástupiště + plochy</t>
  </si>
  <si>
    <t>134,47 + 1.87 + 66.11 + 45.47 = 247.92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</si>
  <si>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</si>
  <si>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582617</t>
  </si>
  <si>
    <t>KRYTY Z BETON DLAŽDIC SE ZÁMKEM ŠEDÝCH RELIÉF TL 60MM DO LOŽE Z KAM</t>
  </si>
  <si>
    <t>viz VK pol. 118, tabulka č.0</t>
  </si>
  <si>
    <t>8.69</t>
  </si>
  <si>
    <t>Technická specifikace položky odpovídá příslušné cenové soustavě.</t>
  </si>
  <si>
    <t>574B33</t>
  </si>
  <si>
    <t>ASFALTOVÝ BETON PRO OBRUSNÉ VRSTVY MODIFIK ACO 11 TL. 40MM</t>
  </si>
  <si>
    <t>viz VK pol.144, tabulka č.0</t>
  </si>
  <si>
    <t>271.25</t>
  </si>
  <si>
    <t>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</si>
  <si>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57132</t>
  </si>
  <si>
    <t>UZAVŘENÉ OBALOVANÉ KAMENIVO TL DO 100MM</t>
  </si>
  <si>
    <t>viz VK pol. 146, tabulka č.0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</si>
  <si>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</si>
  <si>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572211</t>
  </si>
  <si>
    <t>SPOJOVACÍ POSTŘIK Z ASFALTU DO 0,5KG/M2</t>
  </si>
  <si>
    <t>viz pol.145, tabulka č.0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</si>
  <si>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</si>
  <si>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572111</t>
  </si>
  <si>
    <t>INFILTRAČNÍ POSTŘIK ASFALTOVÝ DO 0,5KG/M2</t>
  </si>
  <si>
    <t>viz VK pol. 147, tabulka č.0</t>
  </si>
  <si>
    <t>PSV - Izolace proti vodě</t>
  </si>
  <si>
    <t>711112</t>
  </si>
  <si>
    <t>IZOLACE BĚŽNÝCH KONSTRUKCÍ PROTI ZEMNÍ VLHKOSTI ASFALTOVÝMI PÁSY</t>
  </si>
  <si>
    <t>viz VK pol. 112 + 143 + 160, tabulka č.0, překrytí spár nástupištních bloků, U3 a L prefabrikátů</t>
  </si>
  <si>
    <t>37,76+2,8+5,48 = 46.04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</si>
  <si>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</si>
  <si>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</si>
  <si>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</si>
  <si>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viz VK pol. 152, tabulka č.0, izolace trafostanice a skladu</t>
  </si>
  <si>
    <t>4.88</t>
  </si>
  <si>
    <t>R71151</t>
  </si>
  <si>
    <t>OCHRANA IZOLACE V PODZEMÍ</t>
  </si>
  <si>
    <t>viz VK pol. 153 + 154, tabulka č.0, ochranná lišta plastová liště + přizdívka z cihel tl. 150, malta MC 10 - ochrana izolace trafostanice a skladu</t>
  </si>
  <si>
    <t>2,79 + 2,99 = 5,78</t>
  </si>
  <si>
    <t>položka zahrnuje:  
- dodání  předepsaného ochranného materiálu  
- zřízení ochrany izolace</t>
  </si>
  <si>
    <t>Trubní vedení</t>
  </si>
  <si>
    <t>93542</t>
  </si>
  <si>
    <t>ŽLABY Z DÍLCŮ Z POLYMERBETONU SVĚTLÉ ŠÍŘKY DO 150MM VČETNĚ MŘÍŽÍ</t>
  </si>
  <si>
    <t>viz pol. 126 + 128 + 148, tabulka č.0</t>
  </si>
  <si>
    <t>75.07 - odvodňovací žlábek s umělým spádem, třída dopravního zatížení A  
22.85 -  odvodňovaí žlábek s konstantní výškou h = 150 mm, třída dopravního zatížení A  
52.32 - odvodňovací žlábek s umělým spádem, třída dopravního zatížení D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</si>
  <si>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</si>
  <si>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R93542</t>
  </si>
  <si>
    <t>viz VK pol.127 +129+149, tabulka č. 0,</t>
  </si>
  <si>
    <t>4ks = 0,5 * 4 = 2 m  - třída dopravního zatížení A - světlá šířka 150 mm, koš na nečistoty 
1ks = 0,5 * 1 = 0,5 m - třída dopravního zatížení D - světlá šířka 150 mm, koš na nečistoty</t>
  </si>
  <si>
    <t>viz pol. 151, tabulka č. 0, Kanalizační šachta DN 1000, tl. stěny 120 mm</t>
  </si>
  <si>
    <t>1ks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</si>
  <si>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</si>
  <si>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viz pol. 130 + 150, tabulka č. 0, včetně odboček pro napojení na svody zastřešení a kanalizační šachtu</t>
  </si>
  <si>
    <t>7.33 + 2 = 9,33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</si>
  <si>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</si>
  <si>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899642</t>
  </si>
  <si>
    <t>ZKOUŠKA VODOTĚSNOSTI POTRUBÍ DN DO 200MM</t>
  </si>
  <si>
    <t>viz pol. 130 + 150, tabulka č. 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</si>
  <si>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</si>
  <si>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kontsrukce a práce</t>
  </si>
  <si>
    <t>9112B1</t>
  </si>
  <si>
    <t>ZÁBRADLÍ MOSTNÍ SE SVISLOU VÝPLNÍ - DODÁVKA A MONTÁŽ</t>
  </si>
  <si>
    <t>viz pol. 137, tabulka č.0 , zábradlí se svislou výplní</t>
  </si>
  <si>
    <t>51.35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</si>
  <si>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</si>
  <si>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924420</t>
  </si>
  <si>
    <t>NÁSTUPIŠTĚ L (H) BEZ KONZOLOVÝCH DESEK</t>
  </si>
  <si>
    <t>viz VK pol.106 + 108, tabulka č.0</t>
  </si>
  <si>
    <t>114 + 60 = 174</t>
  </si>
  <si>
    <t>1.1.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</si>
  <si>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R924420</t>
  </si>
  <si>
    <t>NÁSTUPIŠTĚ L (H) BEZ KONZOLOVÝCH DESEK - ATYPICKÉ NÁSTUP.BLOKY</t>
  </si>
  <si>
    <t>viz VK pol. 107 + 109, tabulka č.0, atypické bloky uložené na pláni nástupiště + atypické bloky přikotvené do stropní konstrukce budovy</t>
  </si>
  <si>
    <t>58,05 + 1,97 = 60.02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</si>
  <si>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</si>
  <si>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936502</t>
  </si>
  <si>
    <t>DROBNÉ DOPLŇK KONSTR KOVOVÉ POZINK - TRNY, PATNÍ PLECHY</t>
  </si>
  <si>
    <t>KG</t>
  </si>
  <si>
    <t>viz VK pol. 113, tabulka č.0, pro L nástupištní prefabrikáty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</si>
  <si>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</si>
  <si>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924913</t>
  </si>
  <si>
    <t>NÁSTUPIŠTĚ - OPTICKÉ ZNAČENÍ NÁTĚREM ŠÍŘKY 0,15 M, ODSTÍN ŽLUTÁ 6200</t>
  </si>
  <si>
    <t>optické značení varovného pásu a  schodišť</t>
  </si>
  <si>
    <t>3,3 (0,15 m) + 1,85 x 5 (0,1 m) + 2,0 x 2 (0,1 m)</t>
  </si>
  <si>
    <t>1. Položka obsahuje:  
 – příprava a očištění podkladu  
 – dodání a aplikace nátěrové hmoty  
2. Položka neobsahuje:  
 X  
3. Způsob měření:  
Měří se metr délkový.</t>
  </si>
  <si>
    <t>93751</t>
  </si>
  <si>
    <t>MOBILIÁŘ - KOVOVÉ LAVIČKY</t>
  </si>
  <si>
    <t>viz VK pol. 133, tabulka č.0, oboustranná + opěrky na ruce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</si>
  <si>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</si>
  <si>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R93751</t>
  </si>
  <si>
    <t>viz VK pol. 134, tabulka č.0, jednostranná + opěrky na ruce</t>
  </si>
  <si>
    <t>93753</t>
  </si>
  <si>
    <t>MOBILIÁŘ - KOVOVÉ KOŠE NA ODPADKY</t>
  </si>
  <si>
    <t>viz VK pol. 131, tabulka č.0</t>
  </si>
  <si>
    <t>R93798</t>
  </si>
  <si>
    <t>MOBILIÁŘ - VYBAVENÍ DĚTSKÝCH HŘIŠŤ</t>
  </si>
  <si>
    <t>viz VK pol. 132, tabulka č.0, plastová nádoba na posypový materiál</t>
  </si>
  <si>
    <t>viz pol. 135, tabulka č.0, prosklená informační skříň</t>
  </si>
  <si>
    <t>Bourání a demontáže</t>
  </si>
  <si>
    <t>965521</t>
  </si>
  <si>
    <t>ROZEBRÁNÍ NÁSTUPIŠTĚ TYPU SUDOP</t>
  </si>
  <si>
    <t>viz VK pol. 100, tabulka č.0</t>
  </si>
  <si>
    <t>416</t>
  </si>
  <si>
    <t>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</si>
  <si>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</si>
  <si>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</si>
  <si>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>viz VK pol. 101, tabulka č.0</t>
  </si>
  <si>
    <t>98,24 * 28 = 2750,72</t>
  </si>
  <si>
    <t>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</si>
  <si>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10-21</t>
  </si>
  <si>
    <t>Nástupiště č. 2</t>
  </si>
  <si>
    <t>SO 10-21</t>
  </si>
  <si>
    <t>zemina z výkopů</t>
  </si>
  <si>
    <t>509.11 * 1,800 = 916.398</t>
  </si>
  <si>
    <t>betonová suť z demolice stávajícíh nástupišť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</si>
  <si>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</si>
  <si>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viz VK pol. 102, tabulka č.0</t>
  </si>
  <si>
    <t>509.11</t>
  </si>
  <si>
    <t>viz VK pol. 103, tabulka č.0</t>
  </si>
  <si>
    <t>509.11 * 4 =2036.44</t>
  </si>
  <si>
    <t>viz VK pol. 125, tabulka č.0</t>
  </si>
  <si>
    <t>235.46</t>
  </si>
  <si>
    <t>viz VK pol. 103 + 104, tabulka č.0</t>
  </si>
  <si>
    <t>234.24 + 569.63 = 803.87 (234.24 m3 málopropustný, hutněný, nenamrzavý materiál; 569.63 m3 propustný, hutněný, nenamrzavý materiál)</t>
  </si>
  <si>
    <t>viz VK pol. 119 + 133, tabulka č.0; C 30/37 - XC4, XF4</t>
  </si>
  <si>
    <t>154.82 + 1.41 =156.23</t>
  </si>
  <si>
    <t>viz VK pol. 120, tabulka č.0</t>
  </si>
  <si>
    <t>17.22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</si>
  <si>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</si>
  <si>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213</t>
  </si>
  <si>
    <t>viz VK pol. 122, tabulka č.0</t>
  </si>
  <si>
    <t>0.16</t>
  </si>
  <si>
    <t>458523</t>
  </si>
  <si>
    <t>VÝPLŇ ZA OPĚRAMI A ZDMI Z KAMENIVA DRCENÉHO, INDEX ZHUTNĚNÍ ID DO 0,9</t>
  </si>
  <si>
    <t>viz VK pol. 106, tabulka č.0; za L blokem</t>
  </si>
  <si>
    <t>46.18</t>
  </si>
  <si>
    <t>položka zahrnuje dodávku předepsaného kameniva, mimostaveništní a vnitrostaveništní dopravu a jeho uložení  
není-li v zadávací dokumentaci uvedeno jinak, jedná se o nakupovaný materiál</t>
  </si>
  <si>
    <t>viz VK pol. 110 +124, tabulka č.0</t>
  </si>
  <si>
    <t>39.6 - pod nástupištní prefabrikáty - C20/25 - XF3 
23.55 - pod monolitické zídky - C 20/25 - XF3, XC1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</si>
  <si>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</si>
  <si>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111, tabulka č.0</t>
  </si>
  <si>
    <t>2.2</t>
  </si>
  <si>
    <t>93136</t>
  </si>
  <si>
    <t>PŘEKRYTÍ DILATAČNÍCH SPAR ASFALTOVOU LEPENKOU</t>
  </si>
  <si>
    <t>viz VK pol. 112, tabulka č.0 - tl.10 mm</t>
  </si>
  <si>
    <t>položka zahrnuje dodávku a připevnění předepsané lepenky, včetně nutných přesahů</t>
  </si>
  <si>
    <t>viz VK pol. 114, tabulka č.0</t>
  </si>
  <si>
    <t>654.71</t>
  </si>
  <si>
    <t>viz VK pol. 116, polymerbetonová dlažba tl. 60 mm</t>
  </si>
  <si>
    <t>58241</t>
  </si>
  <si>
    <t>DLÁŽDĚNÉ KRYTY Z KAMEN DESEK DO LOŽE Z KAMENIVA</t>
  </si>
  <si>
    <t>viz pol.118, tabulka č.0</t>
  </si>
  <si>
    <t>1.09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</si>
  <si>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</t>
  </si>
  <si>
    <t>viz VK pol. 115 + 123, tabulka č.0</t>
  </si>
  <si>
    <t>178.61 + 47.09 =225.70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</si>
  <si>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</si>
  <si>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viz VK pol. 117, tabulka č.0</t>
  </si>
  <si>
    <t>0.8</t>
  </si>
  <si>
    <t>viz VK pol. 126, tabulka č.0</t>
  </si>
  <si>
    <t>viz VK pol. 127, tabulka č.0</t>
  </si>
  <si>
    <t>0.5</t>
  </si>
  <si>
    <t>viz VK pol. 134, tabulka č.0</t>
  </si>
  <si>
    <t>203.24</t>
  </si>
  <si>
    <t>viz VK pol. 108, tabulka č.0</t>
  </si>
  <si>
    <t>220</t>
  </si>
  <si>
    <t>viz VK pol. 113, tabulka č.0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</si>
  <si>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</si>
  <si>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viz VK pol. 129, tabulka č.0, plastová nádoba na posypový materiál</t>
  </si>
  <si>
    <t>viz VK pol. 132, tabulka č.0, prosklená informační skříň</t>
  </si>
  <si>
    <t>9375R</t>
  </si>
  <si>
    <t>viz VK pol. 130, tabulka č.0, oboustranná</t>
  </si>
  <si>
    <t>viz VK pol. 128, tabulka č.0</t>
  </si>
  <si>
    <t>600</t>
  </si>
  <si>
    <t>636 * 28 =17800</t>
  </si>
  <si>
    <t xml:space="preserve">  SO 10-22</t>
  </si>
  <si>
    <t>Nástupiště č. 3</t>
  </si>
  <si>
    <t>SO 10-22</t>
  </si>
  <si>
    <t>539.23 * 1,800 = 970.61</t>
  </si>
  <si>
    <t>betonová suť, demolice stávajících nástupišť</t>
  </si>
  <si>
    <t>viz VK pol. 101; tabulka č.0</t>
  </si>
  <si>
    <t>01513R</t>
  </si>
  <si>
    <t>POPLATKY ZA LIKVIDACŮ ODPADŮ NEKONTAMINOVANÝCH - 17 03 02 VYBOURANÝ ASFALTOVÝ BETON BEZ DEHTU</t>
  </si>
  <si>
    <t>živice</t>
  </si>
  <si>
    <t>105 * 2,4 = 252</t>
  </si>
  <si>
    <t>viz VK pol. 103; tabulka č.0</t>
  </si>
  <si>
    <t>539.23</t>
  </si>
  <si>
    <t>539.23 * 4 =2156.92</t>
  </si>
  <si>
    <t>113338</t>
  </si>
  <si>
    <t>ODSTRAN PODKL ZPEVNĚNÝCH PLOCH S ASFALT POJIVEM, ODVOZ DO 20KM</t>
  </si>
  <si>
    <t>viz pol.102; tabulka č.0 - živice</t>
  </si>
  <si>
    <t>pPoložka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položce).r., přemostění, zpevněné plochy, zakrytí a pod.)  
- nezahrnuje uložení zeminy (na skládku, do násypu) ani poplatky za skládku, vykazují se v položce č.0141**</t>
  </si>
  <si>
    <t>11333B</t>
  </si>
  <si>
    <t>ODSTRANĚNÍ PODKLADU ZPEVNĚNÝCH PLOCH S ASFALT POJIVEM - DOPRAVA</t>
  </si>
  <si>
    <t>105 * 2,4 * 28 = 7056</t>
  </si>
  <si>
    <t>viz VK pol. 104 + 128; tabulka č.0</t>
  </si>
  <si>
    <t>426.49 + 13.79 = 440.28</t>
  </si>
  <si>
    <t>viz VK pol. 105 + 106, tabulka č.0</t>
  </si>
  <si>
    <t>114.92 + 707.46 = 822.38 (114.92 m3 málopropustný, hutněný, nenamrzavý materiál; 704.46 m3 propustný, hutněný, nenamrzavý materiál)</t>
  </si>
  <si>
    <t>viz VK pol. 122 + 138, tabulka č.0</t>
  </si>
  <si>
    <t>7.99 + 2.94 =10.93</t>
  </si>
  <si>
    <t>viz VK pol. 123 , tabulka č.0</t>
  </si>
  <si>
    <t>viz VK pol. 125 , tabulka č.0</t>
  </si>
  <si>
    <t>0.01</t>
  </si>
  <si>
    <t>311366</t>
  </si>
  <si>
    <t>VÝZTUŽ ZDÍ A STĚN PODP A VOL Z KARI-SÍTÍ</t>
  </si>
  <si>
    <t>viz pol.124, tabulka č.0</t>
  </si>
  <si>
    <t>0.229</t>
  </si>
  <si>
    <t>viz VK pol. 107, tabulka č.0 ; v místě atypických nástupištních prvků</t>
  </si>
  <si>
    <t>6.08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</si>
  <si>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</si>
  <si>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113 + 127 + 130, tabulka č.0</t>
  </si>
  <si>
    <t>76.31 - pod nástupištní prefabrikáty - C 20/25 - XF3 
1.38 + 0.14 = 1.52 - pod zídky - C 20/25 - XC1, XF3</t>
  </si>
  <si>
    <t>4.24</t>
  </si>
  <si>
    <t>43111</t>
  </si>
  <si>
    <t>SCHODIŠŤ KONSTR Z DÍLCŮ BETON</t>
  </si>
  <si>
    <t>viz VK pol. 129, tabulka č.0</t>
  </si>
  <si>
    <t>1,32*1,03*0,32 = 0,435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</si>
  <si>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</si>
  <si>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VK pol. 115+132, tabulka č.0 - tl.10 mm</t>
  </si>
  <si>
    <t>57.92+4=61.92</t>
  </si>
  <si>
    <t>viz pol.117, tabulka č.0</t>
  </si>
  <si>
    <t>972.26</t>
  </si>
  <si>
    <t>viz VK pol. 121, tabulka č.0</t>
  </si>
  <si>
    <t>viz VK pol. 119; polymerbetonová dlažba tl. 60 mm</t>
  </si>
  <si>
    <t>169.58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</si>
  <si>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pod.N103</t>
  </si>
  <si>
    <t>viz VK pol.118 + 126 + 131, tabulka č.0</t>
  </si>
  <si>
    <t>272.58 + 2.76 + 0.27 =275.61</t>
  </si>
  <si>
    <t>2.06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</si>
  <si>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</si>
  <si>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R899123</t>
  </si>
  <si>
    <t>MŘÍŽE Z KOMPOZITU SAMOSTATNÉ</t>
  </si>
  <si>
    <t>viz VK pol. 143; před výtahem do otvoru 600 x 1 300 (protiskluzový povrch)  
- do žlb. vany C 30/37 - XC4. XF3 (kari síť oka 100 x 100, tl. drátu 8 mm)  
- spádový beton  
- plastová trubka DN 50</t>
  </si>
  <si>
    <t>viz VK pol. 139, tabulka č.0</t>
  </si>
  <si>
    <t>9.69</t>
  </si>
  <si>
    <t>viz VK pol. 109 + 111, tabulka č.0</t>
  </si>
  <si>
    <t>220 + 194 = 414</t>
  </si>
  <si>
    <t>92442R</t>
  </si>
  <si>
    <t>viz VK pol.110 + 112, tabulka č.0</t>
  </si>
  <si>
    <t>0+9.96 = 9.96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</si>
  <si>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</si>
  <si>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R286411</t>
  </si>
  <si>
    <t>KOTVY LEPENÉ V PODZEMÍ DL DO 3M ÚNOS DO 50KN</t>
  </si>
  <si>
    <t>viz. VK pol. 142; tabulka č. 0; kotvení nástupištních prefabrikátů k žlb. šachtám, nerezová; únosnost min 50 KN</t>
  </si>
  <si>
    <t>8 (M20, nerezová, dl. 470 mm)</t>
  </si>
  <si>
    <t>Zahrnuje kompletní dodávku kotvy délky do 3,00m a únosnosti do 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</si>
  <si>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viz VK pol.116; tabulka č.0</t>
  </si>
  <si>
    <t>630</t>
  </si>
  <si>
    <t>kotvení nástupištních prefabrikátů k žlb. šachtám</t>
  </si>
  <si>
    <t>8*0,25=2</t>
  </si>
  <si>
    <t>položka zahrnuje:  
náklady na zaměření, ukotvení vrtacího stroje nebo přístroje, vrtání, opotřebení diamantových vrtacích korunek a spotřebu vody</t>
  </si>
  <si>
    <t>viz VK pol. 141; optické značení varovného pásu a služebního schodiště</t>
  </si>
  <si>
    <t>4,3 (0,15 m) + 2 (0,1)</t>
  </si>
  <si>
    <t>1. Položka obsahuje:  
 – příprava a očištění podkladu  
 – dodání a aplikace nátěrové hmoty  
2. Položka neobsahuje:  
 X  
3. Způsob měření:  
Měří se metr délkový.</t>
  </si>
  <si>
    <t>viz VK pol. 135, tabulka č.0, oboustranná</t>
  </si>
  <si>
    <t>viz VK pol. 134, tabulka č.0, plastová nádoba na posypový materiál</t>
  </si>
  <si>
    <t>viz VK pol. 137, tabulka č.0, prosklená informační skříň</t>
  </si>
  <si>
    <t>viz pol.133, tabulka č.0</t>
  </si>
  <si>
    <t>viz VK pol. 100; tabulka č.0</t>
  </si>
  <si>
    <t>350</t>
  </si>
  <si>
    <t>viz VK pol.101; tabulka č.0</t>
  </si>
  <si>
    <t>518.7 * 28 = 14523.6</t>
  </si>
  <si>
    <t>E.1.4</t>
  </si>
  <si>
    <t>Mosty, propustky, zdi</t>
  </si>
  <si>
    <t xml:space="preserve">  SO 10-40</t>
  </si>
  <si>
    <t>Úprava podchodu v km 476,674 (vč. výtahových šachet)</t>
  </si>
  <si>
    <t>SO 10-40</t>
  </si>
  <si>
    <t>beton: 2,5*84,891+3,4*2,5+28,124*2,5=291,038 [A]</t>
  </si>
  <si>
    <t>zemina</t>
  </si>
  <si>
    <t>zemina z výkopu: 1,8*992,969=1 787,344 [A]</t>
  </si>
  <si>
    <t>stavební suť</t>
  </si>
  <si>
    <t>obklady: 225,643*0,05*2,3=25,949 [A]  
dlažba: 92,057*0,05*2,3=10,587 [B]  
cihelna prizdivka: 1,8*22,017=39,631 [C]  
Celkem: A+B+C=76,167 [D]</t>
  </si>
  <si>
    <t>014132</t>
  </si>
  <si>
    <t>POPLATKY ZA SKLÁDKU TYP S-NO (NEBEZPEČNÝ ODPAD)</t>
  </si>
  <si>
    <t>asfaltové pásy</t>
  </si>
  <si>
    <t>364,853*0,01*2,5=9,121 [A]</t>
  </si>
  <si>
    <t>113188</t>
  </si>
  <si>
    <t>ODSTRANĚNÍ KRYTU ZPEVNĚNÝCH PLOCH Z DLAŽDIC, ODVOZ DO 20KM</t>
  </si>
  <si>
    <t>dlazba tubus: 4,05*23,5*0,05=4,759 [A]</t>
  </si>
  <si>
    <t>113358</t>
  </si>
  <si>
    <t>ODSTRAN PODKLADU ZPEVNĚNÝCH PLOCH Z BETONU, ODVOZ DO 20KM</t>
  </si>
  <si>
    <t>podkladni beton pod stav. dlazbou: 4,05*0,295*23,54=28,124 [A]</t>
  </si>
  <si>
    <t>131738</t>
  </si>
  <si>
    <t>HLOUBENÍ JAM ZAPAŽ I NEPAŽ TŘ. I, ODVOZ DO 20KM</t>
  </si>
  <si>
    <t>fáze 2:  
(4,55*4,55/2+4,55*4,8+2,4*2,4/1,5/2+6,5*1,6+1,6*1,6/2+1,6*0,8)*13,6*2/3=426,779 [A]  
fáze 1:  
(5,06*5,06/2+5,06*3,9+2,4*2,4/1,5/2+1,6*6,5+1,6*1,6/2+1,6*0,8)*16,4*2/3=518,413 [B]  
1*5*1+1*7*1,5=15,500 [C]  
vypravni budova:  
(2,05-0,3)*4,05*1,45+4*2,5*(2,5-0,3)=32,277 [D]  
Celkem: A+B+C+D=992,969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</si>
  <si>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</si>
  <si>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drenaz pod schodistem c.3: 4=4,000 [A]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</si>
  <si>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</si>
  <si>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</si>
  <si>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</si>
  <si>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Materiály uložené na skládky</t>
  </si>
  <si>
    <t>viz vykopy: 992,969=992,969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</si>
  <si>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</si>
  <si>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21452</t>
  </si>
  <si>
    <t>SANAČNÍ VRSTVY Z KAMENIVA DRCENÉHO</t>
  </si>
  <si>
    <t>obsyp drenaze: 0,3*2*31=18,600 [A]</t>
  </si>
  <si>
    <t>položka zahrnuje dodávku předepsaného kameniva, mimostaveništní a vnitrostaveništní dopravu a jeho uložení    
není-li v zadávací dokumentaci uvedeno jinak, jedná se o nakupovaný materiál</t>
  </si>
  <si>
    <t>faze 2:  
zapory: 3,957=3,957 [A]  
prevazky: 2,04=2,040 [B]  
faze 1:  
zapory: 1,52=1,520 [C]  
prevazky: 2,04=2,040 [D]  
mikrozapory: 1,35=1,350 [E]  
Celkem: A+B+C+D+E=10,907 [F]</t>
  </si>
  <si>
    <t>47,13*2+11=105,260 [A]</t>
  </si>
  <si>
    <t>261116</t>
  </si>
  <si>
    <t>VRTY PRO KOTV, INJEKT, MIKROPIL NA POVRCHU TŘ I D DO 80MM</t>
  </si>
  <si>
    <t>Y1860S7: 36*2=72,000 [A]  
BSt500: 6*4*2=48,000 [B]  
Celkem: A+B=120,000 [C]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</si>
  <si>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</si>
  <si>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26145</t>
  </si>
  <si>
    <t>VRTY PRO KOTVENÍ, INJEKTÁŽ A MIKROPILOTY NA POVRCHU TŘ. IV D DO 300MM</t>
  </si>
  <si>
    <t>prostup drenaze stenou: 2*1,5=3,000 [A]</t>
  </si>
  <si>
    <t>264114</t>
  </si>
  <si>
    <t>VRTY PRO PILOTY TŘ I D DO 200MM</t>
  </si>
  <si>
    <t>mikrozapory: 8*5=40,000 [A]</t>
  </si>
  <si>
    <t>položka zahrnuje:    
- zřízení vrtu, svislou a vodorovnou dopravu zeminy bez uložení na skládku, vrtací práce zapaž. i nepaž. vrtu    
- čerpání vody z vrtu, vyčištění vrtu    
- zabezpečení vrtacích prací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v případě zapažení dočasnými pažnicemi jejich opotřebení    
- v případě zapažení suspenzí veškeré hospodaření s ní    
- nezahrnuje zapažení trvalými pažnicemi    
- nezahrnuje uložení zeminy na skládku a poplatek za skládku    
nevykazuje se hluché vrtání</t>
  </si>
  <si>
    <t>264127</t>
  </si>
  <si>
    <t>VRTY PRO PILOTY TŘ. I D DO 500MM</t>
  </si>
  <si>
    <t>vrty pro pazeni: 27,4+71,08=98,480 [A]</t>
  </si>
  <si>
    <t>272324</t>
  </si>
  <si>
    <t>ZÁKLADY ZE ŽELEZOBETONU DO C25/30</t>
  </si>
  <si>
    <t>C25/30-XA1, podkladni deska - doplneni</t>
  </si>
  <si>
    <t>pod rozsirenim tubusu: 3,1*3,04*0,35=3,298 [A]</t>
  </si>
  <si>
    <t>272366</t>
  </si>
  <si>
    <t>VÝZTUŽ ZÁKLADŮ Z KARI SÍTÍ</t>
  </si>
  <si>
    <t>podkladni zb deska: 3,1*3,04*2*0,008=0,151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</si>
  <si>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</si>
  <si>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285363</t>
  </si>
  <si>
    <t>KOTVENÍ NA POVRCHU Z BETONÁŘSKÉ VÝZTUŽE DL. DO 5M</t>
  </si>
  <si>
    <t>kotvení kolejového lože</t>
  </si>
  <si>
    <t>6*2=12,000 [A]</t>
  </si>
  <si>
    <t>položka zahrnuje dodávku předepsané kotvy, případně její protikorozní úpravu, její osazení do vrtu, zainjektování a napnutí, případně opěrné desky    
nezahrnuje vrty</t>
  </si>
  <si>
    <t>285375</t>
  </si>
  <si>
    <t>KOTVENÍ NA POVRCHU Z PŘEDPÍNACÍ VÝZTUŽE DL. DO 7M</t>
  </si>
  <si>
    <t>kotvení záporového pažení</t>
  </si>
  <si>
    <t>2*6=12,000 [A]</t>
  </si>
  <si>
    <t>285393</t>
  </si>
  <si>
    <t>DODATEČNÉ KOTVENÍ VLEPENÍM BETONÁŘSKÉ VÝZTUŽE D DO 20MM DO VRTŮ</t>
  </si>
  <si>
    <t>výztuž vykázána samostatně, vrt dl. 600 mm</t>
  </si>
  <si>
    <t>patka na nast. 3: 8=8,000 [A]  
kotveni pribetonavky nast. 3 - stena: 23*5=115,000 [B]  
kotveni zidky nast. 3: 16*2=32,000 [C]  
kotveni vytah. sachty: 6*4=24,000 [D]  
Celkem: A+B+C+D=179,000 [E]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</si>
  <si>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</si>
  <si>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34211</t>
  </si>
  <si>
    <t>STĚNY A PŘÍČKY VÝPLŇ A ODDĚL Z DÍLCŮ BETON</t>
  </si>
  <si>
    <t>prizdivka u vytahu ve VB: 2,15*0,15*(3,38+2,2+3,66)=2,980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</si>
  <si>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</si>
  <si>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34227</t>
  </si>
  <si>
    <t>STĚNY A PŘÍČKY VÝPLŇ A ODDĚL Z CIHEL A TVÁRNIC NEPÁLENÝCH</t>
  </si>
  <si>
    <t>uzavírací stěna tubusu: 0,15*2,56*4,05=1,555 [A]  
příčka k bývalé uhelně: 0,3*2,4*4,05=2,916 [B]  
Celkem: A+B=4,471 [C]</t>
  </si>
  <si>
    <t>342325</t>
  </si>
  <si>
    <t>STĚNY A PŘÍČKY VÝPLŇ A ODDĚL ZE ŽELBET DO C30/37</t>
  </si>
  <si>
    <t>C30/37 - XC3, XF3</t>
  </si>
  <si>
    <t>prizdivka schodist a monolit konstrukce: 17,91=17,910 [A]</t>
  </si>
  <si>
    <t>342365</t>
  </si>
  <si>
    <t>VÝZTUŽ STĚN A PŘÍČEK VÝPLŇ A ODDĚL Z OCELI 10505, B500B</t>
  </si>
  <si>
    <t>0,846=0,846 [A]</t>
  </si>
  <si>
    <t>342366</t>
  </si>
  <si>
    <t>VÝZTUŽ STĚN A PŘÍČEK VÝPLŇ A ODDĚL Z KARI SÍTÍ</t>
  </si>
  <si>
    <t>KARI síť přibetonávky 8x8 - 100/100 - 15% rezerva na přesahy</t>
  </si>
  <si>
    <t>0,455=0,455 [A]</t>
  </si>
  <si>
    <t>348173</t>
  </si>
  <si>
    <t>ZÁBRADLÍ Z DÍLCŮ KOVOVÝCH ŽÁROVĚ ZINK PONOREM S NÁTĚREM</t>
  </si>
  <si>
    <t>zábradlí: (1489,2+1368,8-(212,4+194,9))*1,03=2 524,221 [A]  
madla: (212,4+194,9)*1,03=419,519 [B]  
Celkem: A+B=2 943,740 [C]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</si>
  <si>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</si>
  <si>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389325</t>
  </si>
  <si>
    <t>MOSTNÍ RÁMOVÉ KONSTRUKCE ZE ŽELEZOBETONU C30/37</t>
  </si>
  <si>
    <t>beton C30/37 XC3, XF3</t>
  </si>
  <si>
    <t>D1:   
zaklad+steny+pilir+strop+vytah: 17,37+23,90+0,57+17,08+20,30=79,220 [A]  
D3:  
zaklad+steny+strop+vytah: 7,08+7,50+1,70+8,72=25,000 [B]  
D2:  
vytah+stenka+blok pro kotveni+preklad: 19,60+1,17+0,125+0,26=21,155 [D]  
S1:  
zaklad+steny+strop: 12,83+19,94+1,33=34,100 [C]  
Celkem: A+B+D+C=159,475 [E]</t>
  </si>
  <si>
    <t>389365</t>
  </si>
  <si>
    <t>VÝZTUŽ MOSTNÍ RÁMOVÉ KONSTRUKCE Z OCELI 10505, B500B</t>
  </si>
  <si>
    <t>D1:   
17,6804=17,680 [A]  
D3:  
3,50483=3,505 [B]  
D2:  
5,240=5,240 [C]  
S1:  
7,43874=7,439 [D]  
Celkem: A+B+C+D=33,864 [E]</t>
  </si>
  <si>
    <t>R348173</t>
  </si>
  <si>
    <t>zábradlí s výplní z bezpečnostního skla s vyměnitelnými panely</t>
  </si>
  <si>
    <t>zabradli u VB: 4,05=4,050 [A]</t>
  </si>
  <si>
    <t>41717B</t>
  </si>
  <si>
    <t>PŘEKLADY Z VÁLCOVANÝCH NOSNÍKŮ Z OCELI S 355</t>
  </si>
  <si>
    <t>nadprazi otvoru VB: 2*1,6*0,0426=0,136 [A]</t>
  </si>
  <si>
    <t>431325</t>
  </si>
  <si>
    <t>SCHODIŠŤ KONSTR ZE ŽELEZOBETONU DO C30/37</t>
  </si>
  <si>
    <t>nastupiste 2 (S1): 2,05*1,95=3,998 [A]</t>
  </si>
  <si>
    <t>43419</t>
  </si>
  <si>
    <t>SCHODIŠŤOVÉ STUPNĚ, Z DÍLCŮ KAMENNÝCH</t>
  </si>
  <si>
    <t>doplneni stupnu na nastupisti 3: 3*0,3*0,15*2,7=0,365 [A]</t>
  </si>
  <si>
    <t>podkladni beton C16/20 - X0</t>
  </si>
  <si>
    <t>podkladní betony:  
pod sachtou VB: 3,61*2,8*0,15=1,516 [A]  
pod U chodbou: 5,7*3,14*0,15=2,685 [B]  
pod rozsirenim tubusu: 3,2*3,34*0,15=1,603 [C]  
pod sachtou n.2: 4,8*2,95*0,15+1,05*0,9*1,15=3,211 [D]  
pod schodistem n.2: 2,5*3,2=8,000 [E]  
pod sachtou n.3: 3,9*2,95*0,15=1,726 [F]  
pod zpetny spoj u nov. tubusu: 0,22*(1,16+3,74)=1,078 [G]  
vypln schodiste n2: 2,9*1,95=5,655 [H]  
výplňové betony:  
faze 2:  
9,5*3,95+3,75*4*0,8*2+5,5*2,7+16,4*(3,9+3,06)=190,519 [I]  
5,62*4,7+5,64*6,4+3,2*2,74=71,278 [J]  
faze 1:  
(5,25+5,51)*5,3=57,028 [K]  
8,4*5,45=45,780 [L]  
Celkem: A+B+C+D+E+F+G+H+I+J+K+L=390,079 [M]</t>
  </si>
  <si>
    <t>457313</t>
  </si>
  <si>
    <t>VYROVNÁVACÍ A SPÁDOVÝ PROSTÝ BETON C16/20</t>
  </si>
  <si>
    <t>vyrovnávací vrstva pod dlažbu</t>
  </si>
  <si>
    <t>nový tubus: 0,15*(4,05*7,49+1,5*2+2,84*2,286+6,5*2,34)=8,256 [A]  
stavajici tubus: 0,25*4,05*(14,205+1,8)=16,205 [B]  
Celkem: A+B=24,461 [C]</t>
  </si>
  <si>
    <t>457314</t>
  </si>
  <si>
    <t>VYROVNÁVACÍ A SPÁDOVÝ PROSTÝ BETON C25/30</t>
  </si>
  <si>
    <t>C25/30 - XF3</t>
  </si>
  <si>
    <t>beton v sachtach: 0,66+0,50+1,28=2,440 [A]</t>
  </si>
  <si>
    <t>457324</t>
  </si>
  <si>
    <t>VYROVNÁVACÍ A SPÁD ŽELEZOBETON DO C25/30</t>
  </si>
  <si>
    <t>tvrdá ochrana C25/30 - XC2, XF1</t>
  </si>
  <si>
    <t>154,773*0,05=7,739 [A]</t>
  </si>
  <si>
    <t>457366</t>
  </si>
  <si>
    <t>VÝZTUŽ VYROVNÁVACÍHO A SPÁDOVÉHO BETONU Z KARI SÍTÍ</t>
  </si>
  <si>
    <t>kari 4x4-100x100: 154,773*0,002=0,310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</si>
  <si>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</si>
  <si>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45852</t>
  </si>
  <si>
    <t>VÝPLŇ ZA OPĚRAMI A ZDMI Z KAMENIVA DRCENÉHO</t>
  </si>
  <si>
    <t>přechodový klín</t>
  </si>
  <si>
    <t>992,969-390,079=602,890 [A]</t>
  </si>
  <si>
    <t>465513</t>
  </si>
  <si>
    <t>PŘEDLÁŽDĚNÍ DLAŽBY Z LOMOVÉHO KAMENE</t>
  </si>
  <si>
    <t>rozebrání a znovuosazení žulových stupňů</t>
  </si>
  <si>
    <t>30*0,32*0,15*2,7+0,2*1*2,7=4,428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</si>
  <si>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nutné zemní práce (svahování, úpravu pláně a pod.)    
- nezahrnuje podklad pod dlažbu, vykazuje se samostatně položkami SD 45</t>
  </si>
  <si>
    <t>575F45</t>
  </si>
  <si>
    <t>LITÝ ASFALT MA IV (OCHRANA MOSTNÍ IZOLACE) 16 TL. 35MM MODIFIK</t>
  </si>
  <si>
    <t>pod koleji 3: 7,59*2,586+1,15*4,85+4,85*1,5=32,480 [A]  
pod koleji 1 a 2: 4,85*11,8=57,230 [B]  
Celkem: A+B=89,710 [C]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</si>
  <si>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</si>
  <si>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sanace DZR po otryskani</t>
  </si>
  <si>
    <t>Odstraneni stavajici izolace: (3,45*2)*18,91=130,479 [A]  
na monolitu (obvod x vyska): 14,725*3,75+18,2*1,15=76,149 [B]  
schodiste: 26,2*2=52,400 [C]  
Celkem: A+B+C=259,028 [D]</t>
  </si>
  <si>
    <t>626211</t>
  </si>
  <si>
    <t>REPROFILACE VODOROVNÝCH PLOCH SHORA SANAČNÍ MALTOU JEDNOVRST TL 10MM</t>
  </si>
  <si>
    <t>Odstraneni stavajici izolace: (4,45)*18,91=84,150 [A]  
na monolitu (obvod x vyska): 3,5*5,25+2,2*1,5=21,675 [B]  
Celkem: A+B=105,825 [C]</t>
  </si>
  <si>
    <t>62542</t>
  </si>
  <si>
    <t>ÚPRAVA POVRCHŮ VNĚJŠ KONSTR BETON OMÍTKOU VÁP, VÁPCEM</t>
  </si>
  <si>
    <t>tubus mimo obklad: 7,8*2+5,75*2=27,100 [A]</t>
  </si>
  <si>
    <t>72410</t>
  </si>
  <si>
    <t>ČERPADLA</t>
  </si>
  <si>
    <t>čerpadlo pro umístění do čerpací jímky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</si>
  <si>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</si>
  <si>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77202</t>
  </si>
  <si>
    <t>PODLAHY Z PŘÍRODNÍHO KAMENE TVRDÉHO</t>
  </si>
  <si>
    <t>kamenná dlažba tl. 30 mm</t>
  </si>
  <si>
    <t>tubus: 120,2=120,200 [A]  
stupnice schodiste: 11,53*1,95=22,484 [B]  
Celkem: A+B=142,684 [C]</t>
  </si>
  <si>
    <t>- položky podlah a obkladů zahrnují kompletní podlahy a obklad, včetně úpravy podkladu, spojovací, spárové malty nebo tmely, dilatace, úpravy rohů, koutů, kolem otvorů, okrajů a pod.</t>
  </si>
  <si>
    <t>78174</t>
  </si>
  <si>
    <t>OBKLADY STĚN Z HUTNÝCH DLAŽDIC (I POLOHUT)</t>
  </si>
  <si>
    <t>obklad tl. 15 mm</t>
  </si>
  <si>
    <t>tubus: 2,35*2*23,225*2+2,35*2*0,5+2,35*1,75*2=228,890 [A]  
chodba: 2,35*(2,84+3,95+2,065+0,5)+1,25*2*4,78=33,934 [B]  
schodiste: 25,5*2+25*2=101,000 [C]  
Celkem: A+B+C=363,824 [D]</t>
  </si>
  <si>
    <t>78272</t>
  </si>
  <si>
    <t>OBKLADY STĚN Z PŘÍROD KAMENE TVRDÉHO</t>
  </si>
  <si>
    <t>podstupnice tl. 20 mm</t>
  </si>
  <si>
    <t>podstupnice schodiste 2: 4,55*1,95=8,873 [A]</t>
  </si>
  <si>
    <t>7838H</t>
  </si>
  <si>
    <t>NÁTĚRY BETON KONSTR ANTIGRAFITI</t>
  </si>
  <si>
    <t>rimsy nast. 2 u koleje 3: 1,95*21=40,950 [A]  
rimsa proti schodisti 2: 1,45*1,95=2,828 [B]  
rimsa nast. 2 u koleje 1: 0,75*9,6=7,200 [C]  
vytah nast. 2: 0,85*6,6=5,610 [D]  
rimsa proti schodisti 3: 1,9*2,1=3,990 [E]  
vytah nast. 3: 1,5*8,6=12,900 [F]  
rimsa nast. 3 u koleje 2: 0,9*9,9 + 1,5*5,63=17,355 [G]  
Celkem: A+B+C+D+E+F+G=90,833 [H]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</si>
  <si>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</si>
  <si>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R711132</t>
  </si>
  <si>
    <t>IZOLACE SVI1</t>
  </si>
  <si>
    <t>[bez vazby na CS]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</si>
  <si>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DVOUPÁSOVÁ IZOLACE PROTI STÉKAJÍCÍ VODĚ Z MODIFIKOVANÉHO ASFALTU, PLNOPLOŠNĚ SPOJENÁ S PODKLADEM,    
2) NETKANÁ GEOTEXTILIE MIN. 300G/M2 - 1 VRSTVA,    
3) OCHRANNÁ VRSTVA - LITÝ ASFALT MA16 (vykázánA zvlášť)</t>
  </si>
  <si>
    <t>IZOLACE SVI2</t>
  </si>
  <si>
    <t>pod novym tubusem: 7,5*4,85+1,1*2,55=39,180 [A]  
pod schodistem 2: 2,55*(4,55+2,16+0,65+5,6+0,15)=33,431 [B]  
chodba k VB: 3,14*4,22+2,94*1,5+2,74*2,585=24,744 [C]  
vytah VB: 3,31*2,2=7,282 [D]  
vytah 2: 3,1*2,35=7,285 [E]  
vytah 3: 3,1*2,35=7,285 [F]  
nastupiste 2: 8,05*2,25=18,113 [G]  
nastupiste 3: 3,1*5,63=17,453 [H]  
Celkem: A+B+C+D+E+F+G+H=154,773 [I]</t>
  </si>
  <si>
    <t>– položka je vytvořena vložením do řady 711 a respektuje preambule řady 7 a 711 (výpočet izolovaných ploch apod.)    
– příprava pracoviště, přenášení potřebného materiálu a prostředků v rámci pracoviště      
– kontrola připravenosti povrchu pro aplikaci SVI       
– příprava materiálu a pomůcek    
– vlastní provedení izolační vrstvy, včetně provedení všech spojů a detailů (rohy, kouty, hrany, úžlabí, dilatační a jiné spáry, ukončení)     
– očištění pomůcek, likvidace obalů a odpadů, úklid pracoviště po práci     
– výrobní dokumentaci (včetně technologického předpisu) zpracovanou v souladu se zadávací dokumentací 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
- očištění a ošetření podkladu (přípravné vrstvy), zadávací dokumentace může zahrnout i případné vyspravení    
- zřízení izolace jako kompletního povlaku, případně komplet. soustavy nebo systému podle příslušného  technolog. předpisu, včet. adhézního nátěru,  speciální úpravy povrchu izolované konstrukce a případné expanzní vložky    
- zřízení izolace i jednotlivých vrstev po etapách, včetně pracovních spár a spojů    
- u izolace pod římsou je zahrnuta izolační vložka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zřízení okapních,  rohových,  koutových,  lemujících a dilatačních  plechů  (včetně  případného připevnění), jsou-li požadovány a není-li pro ně stanovena samostatná položka    
- ochrana izolace do doby zřízení definitivní ochranné vrstvy nebo konstrukce    
- úprava, očištění a ošetření prostoru kolem izolace    
- provedení požadovaných zkoušek dle TKP, TNŽ 73 6280 a zadávací dokumentace    
skladba:     
1) VODOTĚSNÁ VRSTVA - IZOLACE PROTI STÉKAJÍCÍ VODĚ Z MODIFIKOVANÉHO ASFALTU, PLNOPLOŠNĚ SPOJENÁ S PODKLADEM,     
2) NETKANÁ GEOTEXTILIE MIN. 300G/M2 - 1 VRSTVA,     
3) SEPARAČNÍ PE FOLIE MIN. TL. 0,3 MM, VOLNĚ POKLÁDANÁ,     
4) OCHRANNÁ VRSTVA - BETON C 25/30 - XC2, XF3, PRŮSAK DO 35 MM DLE    
ČSN EN 206+A1, S VÝZTUŽNOU VLOŽKOU Z KARI SÍTÍ 4/4- 100/100MM *) - VYKÁZÁNO ZVLÁŠŤ</t>
  </si>
  <si>
    <t>IZOLACE SVI3</t>
  </si>
  <si>
    <t>528=528,000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</si>
  <si>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OCHRANNÁ VRSTVA - MĚKKÁ, EXTRUDOVANÝ POLYSTYREN TL. 50 MM, GEOTEXTILIE MIN. 500G/M2</t>
  </si>
  <si>
    <t>87415</t>
  </si>
  <si>
    <t>POTRUBÍ Z TRUB PLAST ODPAD DN DO 50MM</t>
  </si>
  <si>
    <t>potrubi z cerpaci jimky: 4,65+0,3+0,1*2=5,150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</si>
  <si>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</si>
  <si>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87433</t>
  </si>
  <si>
    <t>POTRUBÍ Z TRUB PLASTOVÝCH ODPADNÍCH DN DO 150MM</t>
  </si>
  <si>
    <t>drenaz pod konstrukci: 3+4=7,000 [A]  
prostup z vytahu do jimky: 0,4=0,400 [B]  
Celkem: A+B=7,400 [C]</t>
  </si>
  <si>
    <t>875332</t>
  </si>
  <si>
    <t>POTRUBÍ DREN Z TRUB PLAST DN DO 150MM DĚROVANÝCH</t>
  </si>
  <si>
    <t>rubova drenaz: 32,5*2-3-4=58,000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</si>
  <si>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</si>
  <si>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čistící šachty v kolejišti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</si>
  <si>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</si>
  <si>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899612</t>
  </si>
  <si>
    <t>ZKOUŠKA VODOTĚSNOSTI POTRUBÍ DN DO 80MM</t>
  </si>
  <si>
    <t>5,15=5,150 [A]</t>
  </si>
  <si>
    <t>919146</t>
  </si>
  <si>
    <t>ŘEZÁNÍ ŽELEZOBETONOVÝCH KONSTRUKCÍ TL DO 300MM</t>
  </si>
  <si>
    <t>předříznutí dilatační spáry bourané části podchodu</t>
  </si>
  <si>
    <t>(4,45*2+3,4*2)*2=31,400 [A]</t>
  </si>
  <si>
    <t>položka zahrnuje řezání železobetonových konstrukcí v předepsané tloušťce, včetně spotřeby vody</t>
  </si>
  <si>
    <t>919148</t>
  </si>
  <si>
    <t>ŘEZÁNÍ ŽELEZOBETONOVÝCH KONSTRUKCÍ TL DO 500MM</t>
  </si>
  <si>
    <t>vyriznuti otvoru ve stene VB: 3*2+1,2*2=8,400 [A]  
rezani otvoru v monolit casti podchodu: 2,8=2,800 [B]  
Celkem: A+B=11,200 [C]</t>
  </si>
  <si>
    <t>931182</t>
  </si>
  <si>
    <t>VÝPLŇ DILATAČNÍCH SPAR Z POLYSTYRENU TL 20MM</t>
  </si>
  <si>
    <t>S1-D1: 4,35*2*0,3+2,3*2*0,3=3,990 [A]  
D1-D3-stav: 9,4=9,400 [B]  
D1-stav: 3,8=3,800 [C]  
S3: (2,7+4,01)*0,6+0,53*0,3*2=4,344 [D]  
Celkem: A+B+C+D=21,534 [E]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</si>
  <si>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</si>
  <si>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</si>
  <si>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</si>
  <si>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S1-D1: 4,35*2+2,3*2=13,300 [A]  
D1-D3: 2,7*2+2,34*2=10,080 [B]  
D1-stav: (2,7*2+4,05*2)*2=27,000 [C]  
S3: 2,7+0,85+2,7+0,85=7,100 [D]  
D2-S3: 4,01*2+2,1+1,5=11,620 [E]  
Celkem: A+B+C+D+E=69,100 [F]</t>
  </si>
  <si>
    <t>položka zahrnuje dodávku a osazení předepsaného materiálu, očištění ploch spáry před úpravou, očištění okolí spáry po úpravě    
nezahrnuje těsnící profil</t>
  </si>
  <si>
    <t>93135</t>
  </si>
  <si>
    <t>TĚSNĚNÍ DILATAČ SPAR PRYŽ PÁSKOU NEBO KRUH PROFILEM</t>
  </si>
  <si>
    <t>zabetonovaný pás</t>
  </si>
  <si>
    <t>S1-D1: 4,35*2+2,3*2=13,300 [A]  
S3: 2,7=2,700 [B]  
stav-S3: 3,2=3,200 [C]  
Celkem: A+B+C=19,200 [D]</t>
  </si>
  <si>
    <t>kotvený pás</t>
  </si>
  <si>
    <t>D1-stav: 3,18*2+4,43*2=15,220 [A]  
D1-D3-stav: 7,27*2+3,18*2=20,900 [B]  
D3-stav: 3,18=3,180 [C]  
stav.stav - dolni spara: 11,8+10,7+9,67+9,9+6,35=48,420 [D]  
Celkem: A+B+C+D=87,720 [E]</t>
  </si>
  <si>
    <t>93552</t>
  </si>
  <si>
    <t>ŽLABY Z DÍLCŮ Z BETONU SVĚTLÉ ŠÍŘKY DO 150MM VČETNĚ MŘÍŽÍ</t>
  </si>
  <si>
    <t>odvodňovací žlábek</t>
  </si>
  <si>
    <t>23,225+1,1+0,3+5,35+8,15=38,125 [A]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</si>
  <si>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</si>
  <si>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936501</t>
  </si>
  <si>
    <t>DROBNÉ DOPLŇK KONSTR KOVOVÉ NEREZ</t>
  </si>
  <si>
    <t>KMB</t>
  </si>
  <si>
    <t>4*(4+2+2+5)=52,000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</si>
  <si>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</si>
  <si>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chránička pro drenáž skrz opěrnou zeď TR219/6 s přírubou</t>
  </si>
  <si>
    <t>33,828*1,5*2=101,484 [A]</t>
  </si>
  <si>
    <t>938543</t>
  </si>
  <si>
    <t>OČIŠTĚNÍ BETON KONSTR OTRYSKÁNÍM TLAK VODOU DO 1000 BARŮ</t>
  </si>
  <si>
    <t>ocisteni po odstraneni izolace, tlak 600 bar</t>
  </si>
  <si>
    <t>Odstraneni stavajici izolace: (3,45*2+4,45)*18,91=214,629 [A]  
na monolitu (obvod x vyska): 14,725*3,75+18,2*1,15+3,5*5,25+2,2*1,5=97,824 [B]  
schodiste: 26,2*2=52,400 [C]  
Celkem: A+B+C=364,853 [D]</t>
  </si>
  <si>
    <t>967148</t>
  </si>
  <si>
    <t>VYBOURÁNÍ ČÁSTÍ KONSTR Z CIHEL A TVÁRNIC S ODVOZEM DO 20KM</t>
  </si>
  <si>
    <t>cihelná přizdívka:  
steny tubusu: 0,4*0,55*2*18,91+0,4*0,55*12,5+0,065*12,5*(5,4-0,55)+(3,4-0,55)*0,065*18,91*2=22,017 [A]</t>
  </si>
  <si>
    <t>967168</t>
  </si>
  <si>
    <t>VYBOURÁNÍ ČÁSTÍ KONSTRUKCÍ ŽELEZOBET S ODVOZEM DO 20KM</t>
  </si>
  <si>
    <t>DZR plocha rez x delka bourani: 5*5,25=26,250 [A]  
šachta: (1,5*2+1,2)*0,5*5,39+1,5*2,2*0,25+1,6*2,6*0,35=13,600 [B]  
rozšíření otvoru šachty: 0,5*0,32*2,8=0,448 [C]  
prostup rubovou stěnou VB: 6,305*2,94=18,537 [D]  
proražení otvoru se zábradlím: 2,45*4,05*0,45=4,465 [E]  
bourání u schodů: 1,25*4,05*2,05=10,378 [F]  
prostup dvěří: 0,45*2,905*1,2+0,25*0,6*0,97=1,714 [G]  
podlaha VB: 2,2*3,66*0,3+1,45*4,05*0,3=4,177 [H]  
upravy monolit na n3: 9,4*1,2*0,2*2+2,7*0,2*1,5=5,322 [I]  
Celkem: A+B+C+D+E+F+G+H+I=84,891 [J]</t>
  </si>
  <si>
    <t>967188</t>
  </si>
  <si>
    <t>VYBOURÁNÍ ČÁSTÍ KONSTRUKCÍ KOVOVÝCH S ODVOZEM DO 20KM</t>
  </si>
  <si>
    <t>odstraneni madel n3: 0,065=0,065 [A]</t>
  </si>
  <si>
    <t>978151</t>
  </si>
  <si>
    <t>OTLUČENÍ OBKLADŮ Z DLAŽDIC</t>
  </si>
  <si>
    <t>tubus: 23,5*2,5*2+1,2*(4,05*2+2,7)+4,05*2,5=140,585 [A]  
schodiště: 23*2+(9,32*2+3,25)*1,5+0,25*(9,32*2+3,25+1,5*2)=85,058 [B]  
Celkem: A+B=225,643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</si>
  <si>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</si>
  <si>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97816</t>
  </si>
  <si>
    <t>ODSEKÁNÍ VRSTVY VYROVNÁVACÍHO BETONU NA MOSTECH</t>
  </si>
  <si>
    <t>odstranění ochrany izolace</t>
  </si>
  <si>
    <t>4,45*0,04*19,1=3,400 [A]</t>
  </si>
  <si>
    <t>97817</t>
  </si>
  <si>
    <t>ODSTRANĚNÍ MOSTNÍ IZOLACE</t>
  </si>
  <si>
    <t>R93650</t>
  </si>
  <si>
    <t>LETOPOČET</t>
  </si>
  <si>
    <t>vč. loga zhotovitele vlysem do betonu</t>
  </si>
  <si>
    <t>R936541</t>
  </si>
  <si>
    <t>MOSTNÍ ODVODŇOVACÍ TRUBKA (POVRCHŮ IZOLACE) Z NEREZ OCELI</t>
  </si>
  <si>
    <t>veškeré práce spojené s kompletním zřízením prostupu drenážní trubky nerez chráničkou skrz opěrnou zeď. Srovnání povrchu sanační stěrkou v potřebném rozsahu, vyplnění mezer v průchodkách a vrtu PUR pěnou, zhotovení izolace, osazení trubek. Chránička a drenáž vykázány v příslušných položkách.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</si>
  <si>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</si>
  <si>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 xml:space="preserve">  SO 10-40.1</t>
  </si>
  <si>
    <t>Výtahové šachty z podchodu</t>
  </si>
  <si>
    <t>SO 10-40.1</t>
  </si>
  <si>
    <t>2N-3</t>
  </si>
  <si>
    <t>Svislé a kompletní konstrukce</t>
  </si>
  <si>
    <t>317121101</t>
  </si>
  <si>
    <t>A</t>
  </si>
  <si>
    <t>Montáž prefabrikovaných překladů délky do 1500 mm</t>
  </si>
  <si>
    <t>CS ÚRS 2019 02</t>
  </si>
  <si>
    <t>59321106</t>
  </si>
  <si>
    <t>překlad železobetonový RZP 900x150x200mm</t>
  </si>
  <si>
    <t>59321143</t>
  </si>
  <si>
    <t>překlad železobetonový RZP 2000x240x200mm</t>
  </si>
  <si>
    <t>311234041</t>
  </si>
  <si>
    <t>Zdivo jednovrstvé z cihel děrovaných nebroušených klasických spojených na pero a drážku na maltu M5, pevnost cihel přes P10 do P15, tl. zdiva 240 mm</t>
  </si>
  <si>
    <t>"výtahová šachta - zdivo včetně atiky" 4,40*(2*2,35+2*2,50) ; -1,30*2,08 ; Součet</t>
  </si>
  <si>
    <t>2N-4</t>
  </si>
  <si>
    <t>411321414</t>
  </si>
  <si>
    <t>Stropy z betonu železového (bez výztuže) stropů deskových, plochých střech, desek balkonových, desek hřibových stropů včetně hlavic hřibových sloupů t</t>
  </si>
  <si>
    <t>0,15*3,10*2,35 ; Součet</t>
  </si>
  <si>
    <t>411351011</t>
  </si>
  <si>
    <t>Bednění stropních konstrukcí - bez podpěrné konstrukce desek tloušťky stropní desky přes 5 do 25 cm zřízení</t>
  </si>
  <si>
    <t>0,15*(2*3,10+2*2,35) ; 2,50*1,75 ; Součet</t>
  </si>
  <si>
    <t>411351012</t>
  </si>
  <si>
    <t>Bednění stropních konstrukcí - bez podpěrné konstrukce desek tloušťky stropní desky přes 5 do 25 cm odstranění</t>
  </si>
  <si>
    <t>411354311</t>
  </si>
  <si>
    <t>Podpěrná konstrukce stropů - desek, kleneb a skořepin výška podepření do 4 m tloušťka stropu přes 5 do 15 cm zřízení</t>
  </si>
  <si>
    <t>2,50*1,75 ; Součet</t>
  </si>
  <si>
    <t>411354312</t>
  </si>
  <si>
    <t>Podpěrná konstrukce stropů - desek, kleneb a skořepin výška podepření do 4 m tloušťka stropu přes 5 do 15 cm odstranění</t>
  </si>
  <si>
    <t>411361821</t>
  </si>
  <si>
    <t>Výztuž stropů prostě uložených, vetknutých, spojitých, deskových, trámových (žebrových, kazetových), s keramickými a jinými vložkami, konsolových nebo</t>
  </si>
  <si>
    <t>"viz výztuž " 0,0901 ; Součet</t>
  </si>
  <si>
    <t>411362021</t>
  </si>
  <si>
    <t>"viz výztuž " 0,0647 ; Součet</t>
  </si>
  <si>
    <t>2N-6</t>
  </si>
  <si>
    <t>Úpravy povrchů, podlahy a osazování výplní</t>
  </si>
  <si>
    <t>611321141</t>
  </si>
  <si>
    <t>Omítka vápenocementová vnitřních ploch nanášená ručně dvouvrstvá, tloušťky jádrové omítky do 10 mm a tloušťky štuku do 3 mm štuková vodorovných konstr</t>
  </si>
  <si>
    <t>"výtahová šachta" 1,75*2,50 ; Součet</t>
  </si>
  <si>
    <t>617321141</t>
  </si>
  <si>
    <t>Omítka vápenocementová vnitřních ploch nanášená ručně dvouvrstvá, tloušťky jádrové omítky do 10 mm a tloušťky štuku do 3 mm štuková uzavřených nebo om</t>
  </si>
  <si>
    <t>"výtahová šachta" 3,95*(2*1,75+2*2,50) ; -1,30*2,08 ; Součet</t>
  </si>
  <si>
    <t>622321121</t>
  </si>
  <si>
    <t>Omítka vápenocementová vnějších ploch nanášená ručně jednovrstvá, tloušťky do 15 mm hladká stěn</t>
  </si>
  <si>
    <t>"výtahová šachta" 4,45*(2*2,35+2*3,10) ; -1,30*2,08 ; Součet</t>
  </si>
  <si>
    <t>622381021</t>
  </si>
  <si>
    <t>Omítka tenkovrstvá minerální vnějších ploch probarvená, včetně penetrace podkladu zrnitá, tloušťky 2,0 mm stěn</t>
  </si>
  <si>
    <t>"ostění" 0,30*(1,30+2*2,08) ; Součet</t>
  </si>
  <si>
    <t>623321121</t>
  </si>
  <si>
    <t>Omítka vápenocementová vnějších ploch nanášená ručně jednovrstvá, tloušťky do 15 mm hladká pilířů nebo sloupů</t>
  </si>
  <si>
    <t>623381021</t>
  </si>
  <si>
    <t>Omítka tenkovrstvá minerální vnějších ploch probarvená, včetně penetrace podkladu zrnitá, tloušťky 2,0 mm pilířů nebo sloupů</t>
  </si>
  <si>
    <t>2N-712</t>
  </si>
  <si>
    <t>Povlakové krytiny</t>
  </si>
  <si>
    <t>712311101</t>
  </si>
  <si>
    <t>Provedení povlakové krytiny střech plochých do 10° natěradly a tmely za studena nátěrem lakem penetračním nebo asfaltovým</t>
  </si>
  <si>
    <t>"střecha" 1,75*2,50 ; "atika svisle" 0,2*(2*1,75+2*2,50) ; "atika vodorovně" 0,31*(2*2,35+2*3,10) ; Součet</t>
  </si>
  <si>
    <t>11163150</t>
  </si>
  <si>
    <t>lak penetrační asfaltový</t>
  </si>
  <si>
    <t>9,454*0,0003 "Přepočtené koeficientem množství ; Součet</t>
  </si>
  <si>
    <t>712331101</t>
  </si>
  <si>
    <t>Provedení povlakové krytiny střech plochých do 10° pásy na sucho AIP nebo NAIP</t>
  </si>
  <si>
    <t>628522540</t>
  </si>
  <si>
    <t>pás asfaltový natavitelný modifikovaný SBS tl 4,0mm s vložkou z polyesterové rohože a spalitelnou PE fólií nebo jemnozrnný minerálním posypem na horní</t>
  </si>
  <si>
    <t>"střecha" 1,75*2,50*2 ; "atika svisle" 0,2*(2*1,75+2*2,50)*2 ; "atika vodorovně" 0,31*(2*2,35+2*3,10)*2 ; Součet ; 18,908*1,15 "Přepočtené koeficientem množství ; Součet</t>
  </si>
  <si>
    <t>998712201</t>
  </si>
  <si>
    <t>Přesun hmot pro povlakové krytiny stanovený procentní sazbou (%) z ceny vodorovná dopravní vzdálenost do 50 m v objektech výšky do 6 m</t>
  </si>
  <si>
    <t>%</t>
  </si>
  <si>
    <t>2N-713</t>
  </si>
  <si>
    <t>Izolace tepelné</t>
  </si>
  <si>
    <t>713141135</t>
  </si>
  <si>
    <t>Montáž tepelné izolace střech plochých rohožemi, pásy, deskami, dílci, bloky (izolační materiál ve specifikaci) přilepenými za studena bodově, jednovr</t>
  </si>
  <si>
    <t>63140404R</t>
  </si>
  <si>
    <t>spádová deska tepelně izolační minerální plochých střech dvouvrstvá ?=0,038-0,039 tl 10-120mm</t>
  </si>
  <si>
    <t>998713201</t>
  </si>
  <si>
    <t>Přesun hmot pro izolace tepelné stanovený procentní sazbou (%) z ceny vodorovná dopravní vzdálenost do 50 m v objektech výšky do 6 m</t>
  </si>
  <si>
    <t>2N-721</t>
  </si>
  <si>
    <t>Zdravotechnika - vnitřní kanalizace</t>
  </si>
  <si>
    <t>721242106</t>
  </si>
  <si>
    <t>Lapače střešních splavenin polypropylenové (PP) se svislým odtokem DN 125</t>
  </si>
  <si>
    <t>998721201</t>
  </si>
  <si>
    <t>Přesun hmot pro vnitřní kanalizace stanovený procentní sazbou (%) z ceny vodorovná dopravní vzdálenost do 50 m v objektech výšky do 6 m</t>
  </si>
  <si>
    <t>2N-751</t>
  </si>
  <si>
    <t>Vzduchotechnika</t>
  </si>
  <si>
    <t>751398021</t>
  </si>
  <si>
    <t>Montáž ostatních zařízení větrací mřížky stěnové, průřezu do 0,040 m2</t>
  </si>
  <si>
    <t>56245648</t>
  </si>
  <si>
    <t>mřížka větrací kruhová plast se síťovinou 100mm</t>
  </si>
  <si>
    <t>"zadní stěna" 1 ; "boční stěny (dle požadavku investora)" 2 ; Součet</t>
  </si>
  <si>
    <t>998751201</t>
  </si>
  <si>
    <t>Přesun hmot pro vzduchotechniku stanovený procentní sazbou (%) z ceny vodorovná dopravní vzdálenost do 50 m v objektech výšky do 12 m</t>
  </si>
  <si>
    <t>2N-764</t>
  </si>
  <si>
    <t>Konstrukce klempířské</t>
  </si>
  <si>
    <t>764244306</t>
  </si>
  <si>
    <t>Oplechování horních ploch zdí a nadezdívek (atik) z titanzinkového lesklého válcovaného plechu mechanicky kotvené rš 500 mm</t>
  </si>
  <si>
    <t>1,96+3,20+2,45+3,20 ; Součet</t>
  </si>
  <si>
    <t>764344312</t>
  </si>
  <si>
    <t>Lemování prostupů z titanzinkového lesklého válcovaného plechu bez lišty, střech s krytinou skládanou nebo z plechu</t>
  </si>
  <si>
    <t>"prostup" 0,38*0,72*1,20 ; "pro šachtu" 0,35 ; Součet</t>
  </si>
  <si>
    <t>764548324</t>
  </si>
  <si>
    <t>Svod z titanzinkového lesklého válcovaného plechu včetně objímek, kolen a odskoků kruhový, průměru 120 mm</t>
  </si>
  <si>
    <t>"cca" 5,40 ; Součet</t>
  </si>
  <si>
    <t>764541365</t>
  </si>
  <si>
    <t>Žlab podokapní z titanzinkového lesklého válcovaného plechu včetně háků a čel kotlík hranatý, rš žlabu/průměr svodu 400/120 mm</t>
  </si>
  <si>
    <t>"viz TD" 1 ; Součet</t>
  </si>
  <si>
    <t>998764201</t>
  </si>
  <si>
    <t>Přesun hmot pro konstrukce klempířské stanovený procentní sazbou (%) z ceny vodorovná dopravní vzdálenost do 50 m v objektech výšky do 6 m</t>
  </si>
  <si>
    <t>2N-767</t>
  </si>
  <si>
    <t>Konstrukce zámečnické</t>
  </si>
  <si>
    <t>767995111</t>
  </si>
  <si>
    <t>Montáž ostatních atypických zámečnických konstrukcí hmotnosti do 5 kg</t>
  </si>
  <si>
    <t>0,002*1000 "Přepočtené koeficientem množství ; Součet</t>
  </si>
  <si>
    <t>13010500</t>
  </si>
  <si>
    <t>úhelník ocelový nerovnostranný jakost 11 375 30x20x3mm</t>
  </si>
  <si>
    <t>2*0,90*1,15/1000 ; Součet</t>
  </si>
  <si>
    <t>998767202</t>
  </si>
  <si>
    <t>Přesun hmot pro zámečnické konstrukce stanovený procentní sazbou (%) z ceny vodorovná dopravní vzdálenost do 50 m v objektech výšky přes 6 do 12 m</t>
  </si>
  <si>
    <t>2N-781</t>
  </si>
  <si>
    <t>Dokončovací práce - obklady</t>
  </si>
  <si>
    <t>781111011</t>
  </si>
  <si>
    <t>Příprava podkladu před provedením obkladu oprášení (ometení) stěny</t>
  </si>
  <si>
    <t>0,10*(3,10+2,35+3,10+0,32+0,43+0,30) ; 0,87*3,10 ; Součet</t>
  </si>
  <si>
    <t>781121011</t>
  </si>
  <si>
    <t>Příprava podkladu před provedením obkladu nátěr penetrační na stěnu</t>
  </si>
  <si>
    <t>781734111</t>
  </si>
  <si>
    <t>Montáž obkladů vnějších stěn z obkladaček cihelných lepených flexibilním lepidlem do 50 ks/m2</t>
  </si>
  <si>
    <t>59521231</t>
  </si>
  <si>
    <t>pásek obkladový vápenopískový 240x71x16mm žlutý, červený, hnědý</t>
  </si>
  <si>
    <t>0,10*(3,10+2,35+3,10+0,32+0,43+0,30) ; 0,87*3,10 ; Součet ; 3,657*1,1 "Přepočtené koeficientem množství ; Součet</t>
  </si>
  <si>
    <t>998781201</t>
  </si>
  <si>
    <t>Přesun hmot pro obklady keramické stanovený procentní sazbou (%) z ceny vodorovná dopravní vzdálenost do 50 m v objektech výšky do 6 m</t>
  </si>
  <si>
    <t>2N-784</t>
  </si>
  <si>
    <t>Dokončovací práce</t>
  </si>
  <si>
    <t>784181101</t>
  </si>
  <si>
    <t>Penetrace podkladu jednonásobná základní akrylátová v místnostech výšky do 3,80 m</t>
  </si>
  <si>
    <t>784211111</t>
  </si>
  <si>
    <t>Malby z malířských směsí otěruvzdorných za mokra dvojnásobné, bílé za mokra otěruvzdorné velmi dobře v místnostech výšky do 3,80 m</t>
  </si>
  <si>
    <t>stěny ; "výtahová šachta" 3,95*(2*1,75+2*2,50) ; -1,30*2,08 ; Součet</t>
  </si>
  <si>
    <t>A1</t>
  </si>
  <si>
    <t>stropy ; "výtahová šachta" 1,75*2,50 ; Součet</t>
  </si>
  <si>
    <t>2N-9</t>
  </si>
  <si>
    <t>Ostatní konstrukce a práce-bourání</t>
  </si>
  <si>
    <t>949101112</t>
  </si>
  <si>
    <t>Lešení pomocné pracovní pro objekty pozemních staveb pro zatížení do 150 kg/m2, o výšce lešeňové podlahy přes 1,9 do 3,5 m</t>
  </si>
  <si>
    <t>2N-998</t>
  </si>
  <si>
    <t>Přesun hmot</t>
  </si>
  <si>
    <t>998021021</t>
  </si>
  <si>
    <t>Přesun hmot pro haly občanské výstavby, výrobu a služby s nosnou svislou konstrukcí zděnou nebo betonovou monolitickou vodorovná dopravní vzdálenost d</t>
  </si>
  <si>
    <t>3N-3</t>
  </si>
  <si>
    <t>B</t>
  </si>
  <si>
    <t>"výtahová šachta - zdivo včetně atiky" 4,17*(2*2,35+2*2,50) ; -1,30*2,08 ; Součet</t>
  </si>
  <si>
    <t>3N-4</t>
  </si>
  <si>
    <t>3N-6</t>
  </si>
  <si>
    <t>"výtahová šachta" 3,77*(2*1,75+2*2,50) ; -1,30*2,08 ; Součet</t>
  </si>
  <si>
    <t>"výtahová šachta" 4,17*(2*2,35+2*3,10) ; -1,30*2,08 ; Součet</t>
  </si>
  <si>
    <t>3N-712</t>
  </si>
  <si>
    <t>3N-713</t>
  </si>
  <si>
    <t>3N-721</t>
  </si>
  <si>
    <t>3N-751</t>
  </si>
  <si>
    <t>3N-764</t>
  </si>
  <si>
    <t>"cca" 5,10 ; Součet</t>
  </si>
  <si>
    <t>3N-767</t>
  </si>
  <si>
    <t>3N-781</t>
  </si>
  <si>
    <t>3N-784</t>
  </si>
  <si>
    <t>stěny ; "výtahová šachta" 3,77*(2*1,75+2*2,50) ; -1,30*2,08 ; Součet</t>
  </si>
  <si>
    <t>B1</t>
  </si>
  <si>
    <t>3N-9</t>
  </si>
  <si>
    <t>3N-998</t>
  </si>
  <si>
    <t>VB-3</t>
  </si>
  <si>
    <t>342151112</t>
  </si>
  <si>
    <t>C</t>
  </si>
  <si>
    <t>Montáž opláštění stěn ocelové konstrukce ze sendvičových panelů šroubovaných, výšky budovy přes 6 do 12 m</t>
  </si>
  <si>
    <t>55324713</t>
  </si>
  <si>
    <t>panel sendvičový stěnový i střešní, izolace PIR, viditelné kotvení, U 0,22W/m2K, modulová/celková š 1100/1120mm tl 100mm</t>
  </si>
  <si>
    <t>2,05*1,32 ; Součet</t>
  </si>
  <si>
    <t>R4219111R</t>
  </si>
  <si>
    <t>Montáž opláštění stěn ocelových kcí ze skleněných desek šroubovaných budov v do 12 m včetně montážního materiálu</t>
  </si>
  <si>
    <t>63437140</t>
  </si>
  <si>
    <t>sklo bezpečnostnostní vrstvené tl 10,4mm (ref.výrobek CONNEX 5.5.2 tloušťky 10,8 mm)</t>
  </si>
  <si>
    <t>"čela" 2*(2,05*6,22) ; "boky" 2*(3,15*6,22) ; -1,20*0,65*1 ; -1,20*2,18*2 ; -2,05*1,32*1 ; Součet</t>
  </si>
  <si>
    <t>VB-767</t>
  </si>
  <si>
    <t>767995116</t>
  </si>
  <si>
    <t>Montáž ostatních atypických zámečnických konstrukcí hmotnosti přes 100 do 250 kg</t>
  </si>
  <si>
    <t>1,382*1000 "Přepočtené koeficientem množství ; Součet</t>
  </si>
  <si>
    <t>14550300</t>
  </si>
  <si>
    <t>profil ocelový čtvercový svařovaný 100x100x4mm</t>
  </si>
  <si>
    <t>"(01.) TR 100x100x4" (4*4,99)*12,14/1000*1,05 ; "(02.) TR 100x100x4" (14*2,81)*12,14/1000*1,05 ; "(03.) TR 100x100x4" (10*1,70)*12,14/1000*1,05 ; "(04.) TR 100x100x4" (4*1,22)*12,14/1000*1,05 ; "(05.) TR 100x100x4" (1*0,65)*12,14/1000*1,05 ; "(06.) TR 100x100x4" (2*1,88)*12,14/1000*1,05 ; "(07.) TR 100x100x4" (5*0,32)*12,14/1000*1,05 ; "(08.) TR 100x100x4" (1*6,50)*12,14/1000*1,05 ; Součet</t>
  </si>
  <si>
    <t>14550317</t>
  </si>
  <si>
    <t>profil ocelový čtvercový svařovaný 80x80x4mm</t>
  </si>
  <si>
    <t>"(09.) TR 80x80x4" (4*0,10)*9,89/1000*1,05 ; Součet</t>
  </si>
  <si>
    <t>15431520R</t>
  </si>
  <si>
    <t>profil ocelový C symetrický S235JR 80x80x5mm</t>
  </si>
  <si>
    <t>"(10.) C 80x80x5" (2*2,18)*10,40/1000*1,05 ; "(11.) C 80x80x5" (1*0,65)*10,40/1000*1,05 ; Součet</t>
  </si>
  <si>
    <t>13611238</t>
  </si>
  <si>
    <t>plech ocelový hladký jakost S 235 JR tl 15mm tabule</t>
  </si>
  <si>
    <t>"(12.) Pl 15x135" 1*0,0302 ; "(13.) Pl 15x500" 1*0,0995 ; Součet ; 0,13*1,05 "Přepočtené koeficientem množství ; Součet</t>
  </si>
  <si>
    <t>VB-783</t>
  </si>
  <si>
    <t>Dokončovací práce - nátěry</t>
  </si>
  <si>
    <t>783301313</t>
  </si>
  <si>
    <t>Příprava podkladu zámečnických konstrukcí před provedením nátěru odmaštění odmašťovačem ředidlovým</t>
  </si>
  <si>
    <t>"(01.) TR 100x100x4" 7,98 ; "(02.) TR 100x100x4" 15,74 ; "(03.) TR 100x100x4" 6,80 ; "(04.) TR 100x100x4" 1,95 ; "(05.) TR 100x100x4" 0,26 ; "(06.) TR 100x100x4" 1,50 ; "(07.) TR 100x100x4" 0,64 ; "(08.) TR 100x100x4" 2,60 ; "(09.) TR 80x80x4" 0,13 ; "(10.) C 80x80x5" 2,09 ; "(11.) C 80x80x5" 0,31 ; Součet</t>
  </si>
  <si>
    <t>789421131</t>
  </si>
  <si>
    <t>Provedení žárového stříkání ocelových konstrukcí hliníkem, tloušťky 100 µm, třídy I (0,920 kg Al/m2) včetně materiálu</t>
  </si>
  <si>
    <t>783335101</t>
  </si>
  <si>
    <t>Mezinátěr zámečnických konstrukcí jednonásobný epoxidový</t>
  </si>
  <si>
    <t>783337101</t>
  </si>
  <si>
    <t>Krycí nátěr (email) zámečnických konstrukcí jednonásobný epoxidový</t>
  </si>
  <si>
    <t>VB-9</t>
  </si>
  <si>
    <t>953961214</t>
  </si>
  <si>
    <t>Kotvy chemické s vyvrtáním otvoru do betonu, železobetonu nebo tvrdého kamene chemická patrona, velikost M 16, hloubka 125 mm</t>
  </si>
  <si>
    <t>12 ; Součet</t>
  </si>
  <si>
    <t>953965132</t>
  </si>
  <si>
    <t>Kotvy chemické s vyvrtáním otvoru kotevní šrouby pro chemické kotvy, velikost M 16, délka 260 mm</t>
  </si>
  <si>
    <t>"M16x220-8.8tZn ref. výrobek :Hilty HIT-V-F M16x220" 12 ; Součet</t>
  </si>
  <si>
    <t>R9539424R1</t>
  </si>
  <si>
    <t>Podlití patních plechů plastmaltou včetně materiálu</t>
  </si>
  <si>
    <t>4 ; Součet</t>
  </si>
  <si>
    <t>VB-998</t>
  </si>
  <si>
    <t>VRN</t>
  </si>
  <si>
    <t>Vedlejší rozpočtové náklady</t>
  </si>
  <si>
    <t>030001000</t>
  </si>
  <si>
    <t>Zařízení staveniště</t>
  </si>
  <si>
    <t>032903000</t>
  </si>
  <si>
    <t>Náklady na provoz a údržbu vybavení staveniště</t>
  </si>
  <si>
    <t>065002000</t>
  </si>
  <si>
    <t>Mimostaveništní doprava materiálů</t>
  </si>
  <si>
    <t>090001000</t>
  </si>
  <si>
    <t>Ostatní náklady</t>
  </si>
  <si>
    <t xml:space="preserve">  SO 10-41</t>
  </si>
  <si>
    <t>Úprava mostu v km 476,480</t>
  </si>
  <si>
    <t>SO 10-41</t>
  </si>
  <si>
    <t>beton: (14,0+2,576)*2,5=41,440 [A]</t>
  </si>
  <si>
    <t>zemina: 47,49*1,8+77*3,1416*0,2^2/4*1,8=89,836 [A]</t>
  </si>
  <si>
    <t>suť - kámen</t>
  </si>
  <si>
    <t>5,036*2,5=12,590 [A]</t>
  </si>
  <si>
    <t>vykop pro izolaci: (1,03-0,7)*17,55*8,2=47,490 [A]</t>
  </si>
  <si>
    <t>obsyp drenáže</t>
  </si>
  <si>
    <t>nova drenaz vcetne napojeni: (7,3+2,01+0,5+6,73+3,122+0,5)*0,3=6,049 [A]</t>
  </si>
  <si>
    <t>227831</t>
  </si>
  <si>
    <t>MIKROPILOTY KOMPLET D DO 150MM NA POVRCHU</t>
  </si>
  <si>
    <t>11*7=77,000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</si>
  <si>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</si>
  <si>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26194</t>
  </si>
  <si>
    <t>VRTY PRO KOTV, INJEKT, MIKROPIL NA POVR TŘ V A VI D DO 200MM</t>
  </si>
  <si>
    <t>7*11=77,000 [A]</t>
  </si>
  <si>
    <t>317325</t>
  </si>
  <si>
    <t>ŘÍMSY ZE ŽELEZOBETONU DO C30/37</t>
  </si>
  <si>
    <t>C30/37 - XF2, XD1</t>
  </si>
  <si>
    <t>presah OP1: 0,75*((0,555+0,54)/2*0,48+0,1*0,43+0,38*(0,5352+0,5511)/2+0,22*0,5)=0,467 [A]  
presah OP2: 0,9*((0,555+0,537)/2*0,48+0,1*0,43+0,38*(0,517+0,534)/2+0,22*0,5)=0,553 [B]  
nad deskou: 7,25*(0,43*0,1+(0,517+0,381)/2*0,38+0,22*0,5)+7,25*(0,43*0,1+(0,381+0,5352)/2*0,38+0,22*0,5)=4,718 [C]  
Celkem: A+B+C=5,738 [D]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</si>
  <si>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</si>
  <si>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34794B</t>
  </si>
  <si>
    <t>STĚNY PROTIHLUKOVÉ A OHRADNÍ Z OCELI S 355</t>
  </si>
  <si>
    <t>Zřízení PHS včetně veškerých nutných úprav v místech navázání na stávající konstrukce PHS a oplocení - přizpůsobení stávající PHS (vrtání do sloupku, následná obnova PKO)</t>
  </si>
  <si>
    <t>HEB160: 0,0426*3*9*1,05=1,208 [A]  
madlo L70x6: 0,00638*15,6*1,05=0,105 [B]  
Celkem: A+B=1,313 [C]</t>
  </si>
  <si>
    <t>deska: (0,555+0,7)/2*(3,123+2,118)/2*14,5=23,843 [A]  
nabeh izolace: (0,25+0,19)/2*0,06*14,5=0,191 [B]  
Celkem: A+B=24,034 [C]</t>
  </si>
  <si>
    <t>421365</t>
  </si>
  <si>
    <t>VÝZTUŽ MOSTNÍ DESKOVÉ KONSTRUKCE Z OCELI 10505, B500B</t>
  </si>
  <si>
    <t>6,413=6,413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</si>
  <si>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</si>
  <si>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451314</t>
  </si>
  <si>
    <t>PODKLADNÍ A VÝPLŇOVÉ VRSTVY Z PROSTÉHO BETONU C25/30</t>
  </si>
  <si>
    <t>beton  C25/30 - XC2, XF1</t>
  </si>
  <si>
    <t>vyrovnani pro izolaci na poprsni stene: 2,5=2,500 [A]  
pod drenaz mimo desku a nabehy: 0,25*(2,57+3,12+4,2+2,01)=2,975 [B]  
koryto: 1,92=1,920 [C]  
Celkem: A+B+C=7,395 [D]</t>
  </si>
  <si>
    <t>tvrdá ochrana C25/30 - XC2, XF3</t>
  </si>
  <si>
    <t>stavajici klenba: 0,05*11,6*9,05=5,249 [A]  
k drenazi OP1: 0,05*(7,48+5,65)/2*1,36=0,446 [B]  
k drenazi OP2: 0,05*(6,825+4,04)/2*1,61=0,437 [C]  
nova kce: 0,05*(2,563+1,558)/2*14,5=1,494 [D]  
Celkem: A+B+C+D=7,626 [E]</t>
  </si>
  <si>
    <t>stavajici klenba: 0,002*11,6*9,05=0,210 [A]  
k drenazi OP1: 0,002*(7,48+5,65)/2*1,36=0,018 [B]  
k drenazi OP2: 0,002*(6,825+4,04)/2*1,61=0,017 [C]  
nova kce: 0,002*(2,563+1,558)/2*14,5=0,060 [D]  
Celkem: A+B+C+D=0,305 [E]</t>
  </si>
  <si>
    <t>sanace stavajiciho lice betonove klenby - odhad 10%</t>
  </si>
  <si>
    <t>(11,73*(4,34-1,3+4,495-1,3)/2*2+11,73*3,14*3,75*100/180)*0,1=14,987 [A]</t>
  </si>
  <si>
    <t>sanace stavajici ochrany izolace, odhad 50%</t>
  </si>
  <si>
    <t>11,6*9,05*0,5=52,490 [A]</t>
  </si>
  <si>
    <t>srovnaní odbourané opěrné zdi pro uložení nové římsové desky - odhad 30%</t>
  </si>
  <si>
    <t>(4,3+5,5)*0,3=2,940 [A]</t>
  </si>
  <si>
    <t>626212</t>
  </si>
  <si>
    <t>REPROFILACE VODOROVNÝCH PLOCH SHORA SANAČNÍ MALTOU JEDNOVRST TL 20MM</t>
  </si>
  <si>
    <t>srovnaní odbourané opěrné zdi pro uložení nové římsové desky - odhad 50%</t>
  </si>
  <si>
    <t>(4,3+5,5)*0,5=4,900 [A]</t>
  </si>
  <si>
    <t>626222</t>
  </si>
  <si>
    <t>REPROFIL VODOR PLOCH SHORA SANAČ MALTOU DVOUVRST TL DO 50MM</t>
  </si>
  <si>
    <t>srovnaní odbourané opěrné zdi pro uložení nové římsové desky - odhad 20%</t>
  </si>
  <si>
    <t>(4,3+5,5)*0,2=1,960 [A]</t>
  </si>
  <si>
    <t>62745</t>
  </si>
  <si>
    <t>SPÁROVÁNÍ STARÉHO ZDIVA CEMENTOVOU MALTOU</t>
  </si>
  <si>
    <t>hloubkové spárování ve smyslu TKP SSD 23</t>
  </si>
  <si>
    <t>pilíře odhad 30%: 21,4*(4,065-1,3+4,34-1,3)/2*2*0,3=37,268 [A]  
klenba odhad 50%: 21,4*3,14*3,75*100/180*0,5=69,996 [B]  
Celkem: A+B=107,264 [C]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</si>
  <si>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</si>
  <si>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78382</t>
  </si>
  <si>
    <t>NÁTĚRY BETON KONSTR TYP S2 (OS-B)</t>
  </si>
  <si>
    <t>- ochranný a sjednocující nátěr splňující vlastnosti   
- protikarbonatační schopnost vyjádřená difuzním odporem SD (CO2) větším než 50 m   
- hydrofobizační schopnost a schopnost zajistit průnik vodník par difuzní odpor SD(H2O) menší než 2 m, typ S2 (OS-B)   
- odstín barvy RAL 7030 (celý viditelný povrch bet. konstrukcí - šedivá v odstínu betonu)</t>
  </si>
  <si>
    <t>sjednocujici nater bet. klenby: 11,73*(4,34-1,3+4,495-1,3)/2*2+11,73*3,14*3,75*100/180=149,870 [A]</t>
  </si>
  <si>
    <t>787117</t>
  </si>
  <si>
    <t>ZASKLÍVÁNÍ STĚN A PŘÍČEK BEZPEČNOSTNÍM SKLEM</t>
  </si>
  <si>
    <t>výplň PHS včetně provedení pískování skla pro ochranu nárazu ptactva</t>
  </si>
  <si>
    <t>3*(0,75+1,25+2*7+0,5)=49,500 [A]</t>
  </si>
  <si>
    <t>- položky zasklívání zahrnují kompletní zasklení, včetně lišt, spojovacího materiálu, těsnící profily a tmely. Zahrnují i další předepsané práce jako broušení, vrtání, lepení a pod.</t>
  </si>
  <si>
    <t>stavajici klenba: 11,6*9,05=104,980 [A]  
k drenazi OP1: (7,48+5,65)/2*1,36=8,928 [B]  
k drenazi OP2: (6,825+4,04)/2*1,61=8,746 [C]  
nova kce: (2,563+1,558)/2*14,5=29,877 [D]  
Celkem: A+B+C+D=152,531 [E]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</si>
  <si>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NETKANÁ GEOTEXTILIE MIN. 300G/M2 - 1 VRSTVA,    
3) SEPARAČNÍ PE FOLIE MIN. TL. 0,3 MM, VOLNĚ POKLÁDANÁ,    
4) OCHRANNÁ VRSTVA - BETON C 25/30 - XC2, XF3, PRŮSAK DO 35 MM DLE   
ČSN EN 206+A1, S VÝZTUŽNOU VLOŽKOU Z KARI SÍTÍ 4/4- 100/100MM *)</t>
  </si>
  <si>
    <t>drenaz: (0,5+0,3*2)*7,3+2,01+0,5+6,73+3,122+0,5=20,892 [A]  
svisle deska: (0,535+0,381)/2*7,25+(0,381+0,551)/2*7,25=6,699 [B]  
Celkem: A+B=27,591 [C]</t>
  </si>
  <si>
    <t>875342</t>
  </si>
  <si>
    <t>POTRUBÍ DREN Z TRUB PLAST DN DO 200MM DĚROVANÝCH</t>
  </si>
  <si>
    <t>nova drenaz vcetne napojeni: 7,3+2,01+0,5+6,73+3,122+0,5=20,162 [A]</t>
  </si>
  <si>
    <t>89974</t>
  </si>
  <si>
    <t>PROPLACH A DEZINFEKCE VODOVODNÍHO POTRUBÍ DN DO 200MM</t>
  </si>
  <si>
    <t>2*26=52,000 [A]</t>
  </si>
  <si>
    <t>- napuštění a vypuštění vody, dodání vody a dezinfekčního prostředku, bakteriologický rozbor vody.</t>
  </si>
  <si>
    <t>931244</t>
  </si>
  <si>
    <t>VLOŽKA DILAT SPAR Z PRYŽ PÁSŮ ŠÍŘ DO 400MM PROFIL TL DO 12MM</t>
  </si>
  <si>
    <t>kotvený elastomerový pás</t>
  </si>
  <si>
    <t>14,8+0,3*2=15,400 [A]</t>
  </si>
  <si>
    <t>938442</t>
  </si>
  <si>
    <t>OČIŠTĚNÍ ZDIVA OTRYSKÁNÍM TLAKOVOU VODOU DO 500 BARŮ</t>
  </si>
  <si>
    <t>21,4*(4,065-1,3+4,34-1,3)/2*2+21,4*3,14*3,75*100/180=264,219 [A]</t>
  </si>
  <si>
    <t>ocisteni betonove klenby, tlak 600 bar</t>
  </si>
  <si>
    <t>11,73*(4,34-1,3+4,495-1,3)/2*2+11,73*3,14*3,75*100/180=149,870 [A]</t>
  </si>
  <si>
    <t>966118</t>
  </si>
  <si>
    <t>BOURÁNÍ KONSTRUKCÍ Z BETON DÍLCŮ S ODVOZEM DO 20KM</t>
  </si>
  <si>
    <t>nastupistni desky: 2,3*0,08*14=2,576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</si>
  <si>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</si>
  <si>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1*14=14,000 [A]</t>
  </si>
  <si>
    <t>96618</t>
  </si>
  <si>
    <t>BOURÁNÍ KONSTRUKCÍ KOVOVÝCH</t>
  </si>
  <si>
    <t>HEA120: (19,9*3,785*6+19,9*3,235*2)/1000=0,581 [A]  
U120: 6*13,4/1000*(0,5+0,7)=0,096 [B]  
Celkem: A+B=0,677 [C]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</si>
  <si>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</si>
  <si>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96663</t>
  </si>
  <si>
    <t>ODSTRANĚNÍ PROTIHLUKOVÝCH STĚN Z DÍLCŮ PLASTOVÝCH</t>
  </si>
  <si>
    <t>16*3=48,000 [A]</t>
  </si>
  <si>
    <t>položka zahrnuje:    
- demontáž konstrukce do použitelných součástí a odstranění nepoužitelných    
- odvoz použitelných částí do skladu a suti na skládku (nezahrnuje poplatek za skládku)    
- odstranění sloupků bez ohledu na materiál    
nezahrnuje odstranění základových konstrukcí</t>
  </si>
  <si>
    <t>967138</t>
  </si>
  <si>
    <t>VYBOURÁNÍ ČÁSTÍ KONSTRUKCÍ KAMENNÝCH NA MC S ODVOZEM DO 20KM</t>
  </si>
  <si>
    <t>OP1: (2,12+2,29)/2*3,25*(155,954-155,45)=3,612 [A]  
OP2: (2,97+3,123)/2*3,28*(155,954-155,45)=5,036 [B]  
Celkem: A+B=8,648 [C]</t>
  </si>
  <si>
    <t>stavajici drenaz: 2*6=12,000 [A]</t>
  </si>
  <si>
    <t>E.1.8</t>
  </si>
  <si>
    <t>Pozemní komunikace</t>
  </si>
  <si>
    <t xml:space="preserve">  SO 10-11.2</t>
  </si>
  <si>
    <t>Zabezpečení veřejných zájmů</t>
  </si>
  <si>
    <t>SO 10-11.2</t>
  </si>
  <si>
    <t>014102</t>
  </si>
  <si>
    <t>POPLATKY ZA SKLÁDKU</t>
  </si>
  <si>
    <t>- Suť z frézování asfalt. vozovky a vybourání vozovky včetně podkladních vrstev     
- Cena za předpokladu že suť neobsahuje dehet (není bráno jako nebezpečný materiál)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</si>
  <si>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  
Frézování MK   
(D+E+F+G+H+I+J)*0,5=8 400,000 [L]   
Celkem: K+L=11 974,000 [M]   
Přepočet na m3   
Předpoklad frézování sil.II a III.tř tl. 150mm   
Přepočet na m3 - silnice II. a III.tř.   
K*0,15=536,100 [N]   
Předpoklad frézování MK tl. 100mm   
L*0,1=840,000 [O]   
Přepočet na tuny   
(N+O)*2,2=3 027,420 [P]</t>
  </si>
  <si>
    <t>- Kamenná dlažba</t>
  </si>
  <si>
    <t>předpoklad:   
MK Řípská - dl. 253m, š. 5m, pl. 300m2 kostky   
300=300,000 [A]   
MK Arnoštova - dl. 170m, š. 5m, pl. 850m2 kostky   
850=850,000 [B]   
Předpoklad 50% plochy   
(A+B)*0,5=575,000 [C]   
Předpoklad kostka tl. 150mm   
Přepočet na m3   
C*0,15=86,250 [D]   
Přepočet na tuny   
D*2,73=235,463 [E]</t>
  </si>
  <si>
    <t>113728</t>
  </si>
  <si>
    <t>FRÉZOVÁNÍ ZPEVNĚNÝCH PLOCH ASFALTOVÝCH, ODVOZ DO 20KM</t>
  </si>
  <si>
    <t>- Odfrézování obrusu v tl.100 mm.      
- Zahrnuje veškerou manipulaci s vybouranou sutí a s vybouranými hmotami vč. uložení na skládku. Poplatek za skládku uveden v pol. č. 014102.      
- Včetně očištění a vysušení povrchu pro následnou pokládku.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</si>
  <si>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  
Frézování MK   
(D+E+F+G+H+I+J)*0,5=8 400,000 [L]   
Celkem: K+L=11 974,000 [M]   
Přepočet na m3   
Předpoklad frézování sil.II a III.tř tl. 150mm   
Přepočet na m3 - silnice II. a III.tř.   
K*0,15=536,100 [Q]   
Předpoklad frézování MK tl. 100mm   
L*0,1=840,000 [R]   
Celkem: Q+R=1 376,100 [P]</t>
  </si>
  <si>
    <t>113178</t>
  </si>
  <si>
    <t>ODSTRAN KRYTU ZPEVNĚNÝCH PLOCH Z DLAŽEB KOSTEK, ODVOZ DO 20KM</t>
  </si>
  <si>
    <t>předpoklad:   
MK Řípská - dl. 253m, š. 5m, pl. 300m2 kostky   
300=300,000 [A]   
MK Arnoštova - dl. 170m, š. 5m, pl. 850m2 kostky   
850=850,000 [B]   
Předpoklad 50% plochy   
(A+B)*0,5=575,000 [C]   
Předpoklad kostka tl. 150mm   
Přepočet na m3   
C*0,15=86,250 [D]</t>
  </si>
  <si>
    <t>572113</t>
  </si>
  <si>
    <t>INFILTRAČNÍ POSTŘIK Z EMULZE DO 0,5KG/M2</t>
  </si>
  <si>
    <t>Předpoklad MZK ve stávajících komunikacích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</si>
  <si>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m2   
Frézování MK   
(D+E+F+G+H+I+J)*0,5=8 400,000 [L] m2   
Celkem: K+L=11 974,000 [M]</t>
  </si>
  <si>
    <t>- dodání všech předepsaných materiálů pro postřiky v předepsaném množství      
- provedení dle předepsaného technologického předpisu      
- zřízení vrstvy bez rozlišení šířky, pokládání vrstvy po etapách      
- úpravu napojení, ukončení</t>
  </si>
  <si>
    <t>572214</t>
  </si>
  <si>
    <t>SPOJOVACÍ POSTŘIK Z MODIFIK EMULZE DO 0,5KG/M2</t>
  </si>
  <si>
    <t>- Spojovací postřik z modifikované kationaktivní asfaltové emulze určená pro spojovací postřiky v množství zbytkového asfaltu 0,4 kg/m2     
- V případě výskytu poruch na odfrézovaném povrchu stejný spoj. postřik. Uvažováno 15% z celkové plochy. (POUZE NA PŘÍMÍ PŘÍKAZ TDI A INVESTORA)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</si>
  <si>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m2   
Frézování MK   
(D+E+F+G+H+I+J)*0,5=8 400,000 [L] m2   
Spojovací postřik   
pod ACO   
K+L=11 974,000 [N]   
pod ACL   
K=3 574,000 [O]   
Celkem: N+O=15 548,000 [P]</t>
  </si>
  <si>
    <t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</si>
  <si>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574A34</t>
  </si>
  <si>
    <t>ASFALTOVÝ BETON PRO OBRUSNÉ VRSTVY ACO 11+, 11S TL. 40MM</t>
  </si>
  <si>
    <t>předpoklad:   
III/24049 - délka 2100m, šíře 8m, plocha 16800m2   
16800=16 800,000 [A]   
II/246 - dl.1700m, š.8m, pl. 13600m2   
13600=13 600,000 [B]   
II/240 - dl.679m, š. 8m, pl. 5340m2   
5340=5 340,000 [C]   
Předpoklad silnice II. a III. tř. - 10% plochy   
(A+B+C)*0,1=3 574,000 [D]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</si>
  <si>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</si>
  <si>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574A33</t>
  </si>
  <si>
    <t>ASFALTOVÝ BETON PRO OBRUSNÉ VRSTVY ACO 11 TL. 40MM</t>
  </si>
  <si>
    <t>předpoklad:   
MK Chelčického - dl. 462m, š. 8m, pl. 3700m2   
3700=3 700,000 [A]   
MK Jeronýmova - dl. 327m, š. 8m, pl. 2600m2   
2600=2 600,000 [B]   
MK Prokopova - dl.494m, š. 7m, pl. 3900m2   
3900=3 900,000 [C]   
MK Palackého - dl. 455m, š. 4m, pl. 1800m2   
1800=1 800,000 [D]   
MK Riegrova - dl. 393m, š. 5m, pl. 2000m2   
2000=2 000,000 [E]   
MK Řípská - dl. 253m, š. 5m, pl. 1000m2   
1000=1 000,000 [F]   
MK Poděbradova - dl. 365m, š. 5m, pl. 1800m2   
1800=1 800,000 [G]   
Předpoklad MK - 50% plochy   
(A+B+C+D+E+F+G)*0,5=8 400,000 [H]</t>
  </si>
  <si>
    <t>574C56</t>
  </si>
  <si>
    <t>ASFALTOVÝ BETON PRO LOŽNÍ VRSTVY ACL 16+, 16S TL. 60MM</t>
  </si>
  <si>
    <t>- dodání směsi v požadované kvalitě     
- očištění podkladu     
- uložení směsi dle předepsaného technologického předpisu, zhutnění vrstvy v předepsané tloušťce     
- zřízení vrstvy bez rozlišení šířky, pokládání vrstvy po etapách, včetně pracovních spar a spojů     
- úpravu napojení, ukončení podél obrubníků, dilatačních zařízení, odvodňovacích proužků, odvodňovačů, vpustí, šachet a pod.     
- nezahrnuje postřiky, nátěry    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</si>
  <si>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</si>
  <si>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</si>
  <si>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574F56</t>
  </si>
  <si>
    <t>ASFALTOVÝ BETON PRO PODKLADNÍ VRSTVY MODIFIK ACP 16+, 16S TL. 60MM</t>
  </si>
  <si>
    <t>93808</t>
  </si>
  <si>
    <t>OČIŠTĚNÍ VOZOVEK ZAMETENÍM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</si>
  <si>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+ 300m2 (živice + kostky)   
1300=100,000 [I]   
MK Poděbradova - dl. 365m, š. 5m, pl. 1800m2   
1800=1 800,000 [J]   
MK Arnoštova - dl. 170m, š.5m, pl. 850m2 (kostky)   
850=850,000 [K]   
Předpoklad silnice II. a III. tř. - 10% plochy, MK - 50% plochy   
silnice II. a III.tř.   
(A+B+C)*0,1=3 574,000 [L]   
MK   
(D+E+F+G+H+I+J+K)*0,5=8 375,000 [M]   
Celkem: L+M=11 949,000 [N]</t>
  </si>
  <si>
    <t>915211</t>
  </si>
  <si>
    <t>VODOROVNÉ DOPRAVNÍ ZNAČENÍ PLASTEM HLADKÉ - DODÁVKA A POKLÁDKA</t>
  </si>
  <si>
    <t>odhad</t>
  </si>
  <si>
    <t>položka zahrnuje:      
- dodání a pokládku nátěrového materiálu (měří se pouze natíraná plocha)      
- předznačení a reflexní úpravu</t>
  </si>
  <si>
    <t>919113</t>
  </si>
  <si>
    <t>ŘEZÁNÍ ASFALTOVÉHO KRYTU VOZOVEK TL DO 150MM</t>
  </si>
  <si>
    <t>položka zahrnuje řezání vozovkové vrstvy v předepsané tloušťce, včetně spotřeby vody</t>
  </si>
  <si>
    <t>931313</t>
  </si>
  <si>
    <t>TĚSNĚNÍ DILATAČ SPAR ASF ZÁLIVKOU PRŮŘ DO 300MM2</t>
  </si>
  <si>
    <t>Dle pol. 919113</t>
  </si>
  <si>
    <t>položka zahrnuje dodávku a osazení předepsaného materiálu, očištění ploch spáry před úpravou, očištění okolí spáry po úpravě      
nezahrnuje těsnící profil</t>
  </si>
  <si>
    <t>E.1.9</t>
  </si>
  <si>
    <t>Kabelovody, kolektory</t>
  </si>
  <si>
    <t xml:space="preserve">  SO 10-90</t>
  </si>
  <si>
    <t>Kabelovod</t>
  </si>
  <si>
    <t>SO 10-90</t>
  </si>
  <si>
    <t>01511S</t>
  </si>
  <si>
    <t>(791,88+683,57)*1,800=2655,81</t>
  </si>
  <si>
    <t>výkop pro kabelovody v terenu a pod kolejemi -viz výpočet kubatury projektanta</t>
  </si>
  <si>
    <t>791.88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</si>
  <si>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</si>
  <si>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za další 4 km odvozu na skládku - celkem 24 km</t>
  </si>
  <si>
    <t>791,88*4=3167,52</t>
  </si>
  <si>
    <t>výkop pro kabelové šachty - viz výpočet projektanta</t>
  </si>
  <si>
    <t>683.57</t>
  </si>
  <si>
    <t>683,57*4=2734,28</t>
  </si>
  <si>
    <t>17581</t>
  </si>
  <si>
    <t>OBSYP POTRUBÍ A OBJEKTŮ Z NAKUPOVANÝCH MATERIÁLŮ</t>
  </si>
  <si>
    <t>obsyp šachet ŽB a plastových nenamrzavým materiálem</t>
  </si>
  <si>
    <t>Viz příloha výpočet množství pol.2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</si>
  <si>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</si>
  <si>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17481</t>
  </si>
  <si>
    <t>ZÁSYP JAM A RÝH Z NAKUPOVANÝCH MATERIÁLŮ</t>
  </si>
  <si>
    <t>zásyp kabelovodů nenamrzavým materiálem</t>
  </si>
  <si>
    <t>Viz příloha výpočet množství pol.3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</si>
  <si>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</si>
  <si>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 kabelovody, trubky DN110  a kabelové šachty</t>
  </si>
  <si>
    <t>Viz příloha výpočet množství pol.1</t>
  </si>
  <si>
    <t>ZÁKLADY</t>
  </si>
  <si>
    <t>1: 3128,000; dle výpočtu</t>
  </si>
  <si>
    <t>1: 3128,000*42.6*0,001; dle výpočtu, převod na t</t>
  </si>
  <si>
    <t>1: 1622,000; dle výpočtu</t>
  </si>
  <si>
    <t>1: 346,000; dle výpočtu</t>
  </si>
  <si>
    <t>ÚPRAVA PODLOŽÍ A ZÁKLADOVÉ SPÁRY</t>
  </si>
  <si>
    <t>podkladní lože kabelových ŽB šachet a obetonovaných multikanálů</t>
  </si>
  <si>
    <t>Viz příloha výpočet množství pol.5</t>
  </si>
  <si>
    <t>položka zahrnuje dodávku předepsané geotextilie, mimostaveništní a vnitrostaveništní dopravu a její uložení včetně potřebných přesahů (nezapočítávají se do výměry)</t>
  </si>
  <si>
    <t>SVISLÉ A KOMPLETNÍ KONSTRUKCE</t>
  </si>
  <si>
    <t>38824A</t>
  </si>
  <si>
    <t>KABELOVOD Z MULTIKANÁLŮ DEVÍTIOTVOROVÝCH STANDARDNÍCH</t>
  </si>
  <si>
    <t>9-ti otvorové těleso kabelovodu</t>
  </si>
  <si>
    <t>Viz příloha výpočet množství pol.6</t>
  </si>
  <si>
    <t>3800R1</t>
  </si>
  <si>
    <t>POŽÁRNÍ UCPÁVKY, TĚSNĚNÍ A MANŽETY STĚNOVÉ</t>
  </si>
  <si>
    <t>Položka zahrnuje veškerý materiál, včetně těsnících tmelů, montáž a dopravu</t>
  </si>
  <si>
    <t>VODOROVNÉ KONSTRUKCE</t>
  </si>
  <si>
    <t>podkladní lože pod kabelové komory a kabelovody a zásyp nad kabelovody mimo nástupště</t>
  </si>
  <si>
    <t>Viz příloha výpočet množství pol.8+9 = 100,559+149,528=250,087</t>
  </si>
  <si>
    <t>položka zahrnuje dodávku předepsaného kameniva, mimostaveništní a vnitrostaveništní dopravu a jeho uložení  
není-li v zadávací dokumentaci uvedeno jinak, jedná se o nakupovaný materiál</t>
  </si>
  <si>
    <t>45731A</t>
  </si>
  <si>
    <t>VYROVNÁVACÍ A SPÁDOVÝ PROSTÝ BETON C20/25</t>
  </si>
  <si>
    <t>podkladní lože pod ŽB a plastové kabelové šachty</t>
  </si>
  <si>
    <t>Viz příloha výpočet množství pol.7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</si>
  <si>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</si>
  <si>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45734</t>
  </si>
  <si>
    <t>VYROVNÁVACÍ A SPÁD BETON ZVLÁŠTNÍ (PLASTBETON)</t>
  </si>
  <si>
    <t>vyspádování dna ŽB šachet k odvodňovacímu kanálku</t>
  </si>
  <si>
    <t>Viz příloha výpočet množství pol.10</t>
  </si>
  <si>
    <t>položka zahrnuje:  
- dodání zvláštního betonu (plastbetonu) předepsané kvality a jeho rozprostření v předepsané tloušťce a v předepsaném tvaru</t>
  </si>
  <si>
    <t>IZOLACE PROTI VODĚ</t>
  </si>
  <si>
    <t>711321</t>
  </si>
  <si>
    <t>IZOLACE PODZEM OBJ PROTI TLAK VODĚ ASFALT NÁTĚRY</t>
  </si>
  <si>
    <t>izolace ŽB šachet a kabelovodů</t>
  </si>
  <si>
    <t>Viz příloha výpočet množství pol.17+18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</si>
  <si>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</si>
  <si>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TRUBNÍ VEDENÍ</t>
  </si>
  <si>
    <t>87634</t>
  </si>
  <si>
    <t>CHRÁNIČKY Z TRUB PLASTOVÝCH DN DO 200MM</t>
  </si>
  <si>
    <t>potrubí DN160 mezi šachtami</t>
  </si>
  <si>
    <t>Viz příloha výpočet množství pol.11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</si>
  <si>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S94pro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</si>
  <si>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87426</t>
  </si>
  <si>
    <t>POTRUBÍ Z TRUB PLAST ODPAD DN DO 80MM</t>
  </si>
  <si>
    <t>drenážní trubky DN75 v plastových šachtách - viz TZ str.14</t>
  </si>
  <si>
    <t>2,00*20=40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</si>
  <si>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</si>
  <si>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obetonování zaústění kabelovodů do šachet</t>
  </si>
  <si>
    <t>Viz příloha výpočet množství pol.14</t>
  </si>
  <si>
    <t>899575</t>
  </si>
  <si>
    <t>OBETONOVÁNÍ POTRUBÍ ZE ŽELEZOBETONU DO C30/37 VČETNĚ VÝZTUŽE</t>
  </si>
  <si>
    <t>obetonování potrubí-chrániček a kabelovodu pod kolejemi s Kari sítí</t>
  </si>
  <si>
    <t>Viz příloha výpočet množství pol.13</t>
  </si>
  <si>
    <t>89952A</t>
  </si>
  <si>
    <t>OBETONOVÁNÍ POTRUBÍ Z PROSTÉHO BETONU DO C20/25</t>
  </si>
  <si>
    <t>obetonování plastových šachet suchým betonem</t>
  </si>
  <si>
    <t>Viz příloha výpočet množství pol.12</t>
  </si>
  <si>
    <t>OSTATNÍ KONSTRUKCE A PRÁCE NA TRUBNÍM VEDENÍ</t>
  </si>
  <si>
    <t>8984D</t>
  </si>
  <si>
    <t>KABELOVÉ KOMORY ŽELEZOBETONOVÉ VČ. VÝZTUŽE, UŽITNÝ OBJEM DO 7,5M3</t>
  </si>
  <si>
    <t>Kabelová šachta Š15B - viz tabulka šachet v TZ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</si>
  <si>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u dílců železobetonových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</si>
  <si>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8984E</t>
  </si>
  <si>
    <t>KABELOVÉ KOMORY ŽELEZOBETONOVÉ VČ. VÝZTUŽE, UŽITNÝ OBJEM DO 10,0M3</t>
  </si>
  <si>
    <t>Kabelová šachta Š10B+Š13B+Š17B+Š18B+Š22B - viz tabulka šachet v TZ</t>
  </si>
  <si>
    <t>1+1+1+1+1=5</t>
  </si>
  <si>
    <t>8984F</t>
  </si>
  <si>
    <t>KABELOVÉ KOMORY ŽELEZOBETONOVÉ VČ. VÝZTUŽE, UŽITNÝ OBJEM DO 12,5M3</t>
  </si>
  <si>
    <t>Kabelová šachta Š16B - viz tabulka šachet v TZ</t>
  </si>
  <si>
    <t>8984G</t>
  </si>
  <si>
    <t>KABELOVÉ KOMORY ŽELEZOBETONOVÉ VČ. VÝZTUŽE, UŽITNÝ OBJEM DO 15M3</t>
  </si>
  <si>
    <t>Kabelová šachta Š01B+Š02B+Š12B+Š19B+Š20B - viz tabulka šachet v TZ</t>
  </si>
  <si>
    <t>8984H</t>
  </si>
  <si>
    <t>KABELOVÉ KOMORY ŽELEZOBETONOVÉ VČ. VÝZTUŽE, UŽITNÝ OBJEM NAD 15M3</t>
  </si>
  <si>
    <t>8988R1</t>
  </si>
  <si>
    <t>KABELOVÉ KOMORY Z PLASTICKÝCH HMOT, UŽITNÝ OBJEM DO 2,5M3+HDPE POKLOP A15</t>
  </si>
  <si>
    <t>Kabelová šachta Š08P+Š31P - viz tabulka šachet v TZ</t>
  </si>
  <si>
    <t>1+1=2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</si>
  <si>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</si>
  <si>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8988R2</t>
  </si>
  <si>
    <t>KABELOVÉ KOMORY Z PLASTICKÝCH HMOT, UŽITNÝ OBJEM DO 2,5M3+POKLOP PRO ZÁDLAŽBU B125</t>
  </si>
  <si>
    <t>Kabelová šachta Š07P+Š09P-Š30P+Š32P  - viz zabulka šachet v TZ</t>
  </si>
  <si>
    <t>1+1+1+1+1+1+1+1+1+1+1+1+1+1=14</t>
  </si>
  <si>
    <t>8988R3</t>
  </si>
  <si>
    <t>KABELOVÉ KOMORY Z PLASTICKÝCH HMOT, UŽITNÝ OBJEM DO 4,5M3+HDPE POKLOP</t>
  </si>
  <si>
    <t>Kabelová šachta  Š03P-Š06P - viz zabulka šachet v TZ</t>
  </si>
  <si>
    <t>1+1+1+1=4</t>
  </si>
  <si>
    <t>89911R1</t>
  </si>
  <si>
    <t>POKLOP ŠACHTOVÝ ATYPICKYÝ UZAVÍRATELNÝ , VODOTĚSNÝ 900/900 MM, ZATÍŽENÍ A</t>
  </si>
  <si>
    <t>Poklop pro ŽB kabelovou komoru Š01B-Š22B  - viz zabulka šachet v TZ</t>
  </si>
  <si>
    <t>2+2+1+1+1+1+1+1+1+2+2+2+2</t>
  </si>
  <si>
    <t>DOKONČOVACÍ KONSTRUKCE A PRÁCE</t>
  </si>
  <si>
    <t>93543</t>
  </si>
  <si>
    <t>ŽLABY Z DÍLCŮ Z POLYMERBETONU SVĚTLÉ ŠÍŘKY DO 200MM VČETNĚ MŘÍŽÍ</t>
  </si>
  <si>
    <t>odvodnovací žlábky v ŽB šachtách</t>
  </si>
  <si>
    <t>Viz příloha výpočet množství pol.15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</si>
  <si>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</si>
  <si>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93123R</t>
  </si>
  <si>
    <t>BENTONITOVÝ PÁSEK DO PRACOVNÍCH SPAR</t>
  </si>
  <si>
    <t>těsnění otvoru ŽB šachet</t>
  </si>
  <si>
    <t>Viz příloha výpočet množství pol.16</t>
  </si>
  <si>
    <t xml:space="preserve">  SO 10-90.1</t>
  </si>
  <si>
    <t>Úprava stávajícího kabelovodu</t>
  </si>
  <si>
    <t>SO 10-90.1</t>
  </si>
  <si>
    <t>120951123</t>
  </si>
  <si>
    <t>Bourání konstrukcí v odkopávkách a prokopávkách s přemístěním suti na hromady na vzdálenost do 20 m nebo s naložením na dopravní prostředek strojně z</t>
  </si>
  <si>
    <t>CS ÚRS 2019 01</t>
  </si>
  <si>
    <t>CAST ZB SACHET POD UROVNI TERENU ; POD VYBOURANYM NASTUPISTEM ; /viz TZ str.7 a  vykres c.3 - udaj projektanta hl.1,50 m/ ; 0,30*(1,80+2,00)*2*1,20*12 ; 1,80*2,00*0,30*12 ; 0,30*(3,00+4,00)*2*1,20*5 ; 3,00*4,00*0,30*5 ; Součet</t>
  </si>
  <si>
    <t>162701155</t>
  </si>
  <si>
    <t>Vodorovné přemístění výkopku nebo sypaniny po suchu na obvyklém dopravním prostředku, bez naložení výkopku, avšak se složením bez rozhrnutí z horniny</t>
  </si>
  <si>
    <t>ODVOZ NA SKLADKU ; 88,992</t>
  </si>
  <si>
    <t>162701159</t>
  </si>
  <si>
    <t>88,992*18</t>
  </si>
  <si>
    <t>SKUT.CENA 2</t>
  </si>
  <si>
    <t>Poplatek za uložení stavebního odpadu na skládce (skládkovné) z armovaného betonu zatříděného do Katalogu odpadů pod kódem 17 01 01</t>
  </si>
  <si>
    <t>88,992*2,700</t>
  </si>
  <si>
    <t>151201201</t>
  </si>
  <si>
    <t>Zřízení pažení stěn výkopu bez rozepření nebo vzepření zátažné, hloubky do 4 m</t>
  </si>
  <si>
    <t>PAZENI VYKOPU SACHET POD UR.TERENU ; (1,80+2,00)*2*1,50*12 ; (3,00+4,00)*2*1,50*5 ; Součet</t>
  </si>
  <si>
    <t>151201211</t>
  </si>
  <si>
    <t>Odstranění pažení stěn výkopu s uložením pažin na vzdálenost do 3 m od okraje výkopu zátažné, hloubky do 4 m</t>
  </si>
  <si>
    <t>151201401</t>
  </si>
  <si>
    <t>Zřízení vzepření zapažených stěn výkopů s potřebným přepažováním při roubení zátažném, hloubky do 4 m</t>
  </si>
  <si>
    <t>151201411</t>
  </si>
  <si>
    <t>Odstranění vzepření stěn výkopů s uložením materiálu na vzdálenost do 3 m od kraje výkopu při roubení zátažném, hloubky do 4 m</t>
  </si>
  <si>
    <t>174101101</t>
  </si>
  <si>
    <t>Zásyp sypaninou z jakékoliv horniny s uložením výkopku ve vrstvách se zhutněním jam, šachet, rýh nebo kolem objektů v těchto vykopávkách</t>
  </si>
  <si>
    <t>ZASYP  PO SACHTACH NENAMRZAVYM MATERIALEM ; /dle udaje projektanta -  jen cast sachty pod ur. terenu/ ; 1,80*2,00*1,50*12 ; 3,00*4,00*1,50*5 ; Součet</t>
  </si>
  <si>
    <t>58337344</t>
  </si>
  <si>
    <t>štěrkopísek frakce 0/32</t>
  </si>
  <si>
    <t>154,800 ; 154,8*2 Přepočtené koeficientem množství</t>
  </si>
  <si>
    <t>1 - D</t>
  </si>
  <si>
    <t>Zemní práce - demolice rampy</t>
  </si>
  <si>
    <t>129911113</t>
  </si>
  <si>
    <t>Bourání konstrukcí v odkopávkách a prokopávkách ručně s přemístěním suti na hromady na vzdálenost do 20 m nebo s naložením na dopravní prostředek ze z</t>
  </si>
  <si>
    <t>KAMENNY ZAKLAD STAVAJICI ZDI ; POD UROVNI TERENU ; /viz udaj projektanta/ ; 0,50*(12,00+1,40)*0,90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</si>
  <si>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</si>
  <si>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</si>
  <si>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KAMEN ZE ZAKLADU NA SKLADKU ; 6,03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</si>
  <si>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</si>
  <si>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započatých 1 000 m</t>
  </si>
  <si>
    <t>6,03*14</t>
  </si>
  <si>
    <t>SKUT.CENA 8</t>
  </si>
  <si>
    <t>Poplatek za uložení stavebního odpadu na skládce (skládkovné) zeminy a kamení zatříděného do Katalogu odpadů pod kódem 17 05 04</t>
  </si>
  <si>
    <t>6,03*2,700</t>
  </si>
  <si>
    <t>174111101</t>
  </si>
  <si>
    <t>Zásyp sypaninou z jakékoliv horniny ručně s uložením výkopku ve vrstvách se zhutněním jam, šachet, rýh nebo kolem objektů v těchto vykopávkách</t>
  </si>
  <si>
    <t>ZASYP RYHY PO VYBOURANYCH ZAKLADECH ; STERKODRTI ; /viz udaj porojektanta/ ; 6,03</t>
  </si>
  <si>
    <t>58344169</t>
  </si>
  <si>
    <t>štěrkodrť frakce 0/32 OTP ČD</t>
  </si>
  <si>
    <t>6,03 ; 6,03*2 Přepočtené koeficientem množství</t>
  </si>
  <si>
    <t>132212111</t>
  </si>
  <si>
    <t>Hloubení rýh šířky do 800 mm ručně zapažených i nezapažených, s urovnáním dna do předepsaného profilu a spádu v hornině třídy těžitelnosti I skupiny 3</t>
  </si>
  <si>
    <t>VYKOP PRO NOVY ZAKLADOVY PAS ; /viz pudorys a rez A-A/ ; 0,50*12,00*0,90 ; /uzavreni stavajici rampy - nereseno/ ; 0,50*1,40*0,90 ; Součet</t>
  </si>
  <si>
    <t>122311101</t>
  </si>
  <si>
    <t>Odkopávky a prokopávky ručně zapažené i nezapažené v hornině třídy těžitelnosti II skupiny 4</t>
  </si>
  <si>
    <t>STAVAJICI ZASYP RAMPY ; PREDPOKLAD KAMENIVO ; 1,40*12,00*1,30 ; 0,15*1,40*1,30 ; Součet</t>
  </si>
  <si>
    <t>DOSYP (VRACENI) ZA NOVOU OPER.ZDI ; Z VYBOURANEHO MATERIALU ; /predb.odhad - vysypany material/ ; 6,00</t>
  </si>
  <si>
    <t>166111111</t>
  </si>
  <si>
    <t>Přehození neulehlého výkopku ručně z horniny třídy těžitelnosti II, skupiny 4 a 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</si>
  <si>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</si>
  <si>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</si>
  <si>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ODVOZ NA SKLADKU - ZEMINA ; 6,03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</si>
  <si>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</si>
  <si>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</si>
  <si>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ODVOZ NA SKLADKU - ZASYP ; 22,113</t>
  </si>
  <si>
    <t>22,113*14</t>
  </si>
  <si>
    <t>SKUT</t>
  </si>
  <si>
    <t>CEN</t>
  </si>
  <si>
    <t>(6,03+22,113)*1,800</t>
  </si>
  <si>
    <t>10 - D</t>
  </si>
  <si>
    <t>Přípravné a bourací práce  - demolice rampy</t>
  </si>
  <si>
    <t>962022491</t>
  </si>
  <si>
    <t>Bourání zdiva nadzákladového kamenného na maltu cementovou, objemu přes 1 m3</t>
  </si>
  <si>
    <t>STAVAJICI ZDIVO RAMPY - SPODNI KAMENNA CAST ; KE ZPETNEMU POUZITI ; /viz pudorys a rez/ ; 0,40*(1,40+12,00)*(1,40-0,30)</t>
  </si>
  <si>
    <t>997221151</t>
  </si>
  <si>
    <t>Vodorovná doprava suti stavebním kolečkem s naložením a se složením z kusových materiálů, na vzdálenost do 50 m</t>
  </si>
  <si>
    <t>K MISTU ULOZENI A ZPET ; 14,740</t>
  </si>
  <si>
    <t>997221612</t>
  </si>
  <si>
    <t>Nakládání na dopravní prostředky pro vodorovnou dopravu vybouraných hmot</t>
  </si>
  <si>
    <t>PREKLADANI KAMENE ; 14,740</t>
  </si>
  <si>
    <t>979071112</t>
  </si>
  <si>
    <t>Očištění vybouraných dlažebních kostek od spojovacího materiálu, s uložením očištěných kostek na skládku, s odklizením odpadových hmot na hromady a s</t>
  </si>
  <si>
    <t>OCISTENI KAMENE ; (1,40+12,00)*(1,40-0,30)*2</t>
  </si>
  <si>
    <t>2 - D</t>
  </si>
  <si>
    <t>Zakládání  - demolice rampy</t>
  </si>
  <si>
    <t>274313711</t>
  </si>
  <si>
    <t>Základy z betonu prostého pasy betonu kamenem neprokládaného tř. C 20/25</t>
  </si>
  <si>
    <t>ZAKLADOVE PASY NOVE OPERNE ZDI ; /viz pudorys a rez A-A/ ; 0,50*12,00*0,90 ; /uzavreni stavajici rampy - nereseno/ ; 0,50*1,40*0,90 ; Součet</t>
  </si>
  <si>
    <t>274351121</t>
  </si>
  <si>
    <t>Bednění základů pasů rovné zřízení</t>
  </si>
  <si>
    <t>TERENNI NEROVNOST ; 12,00*0,20*2 ; 1,40*0,20*2 ; Součet</t>
  </si>
  <si>
    <t>274351122</t>
  </si>
  <si>
    <t>Bednění základů pasů rovné odstranění</t>
  </si>
  <si>
    <t>3 - D</t>
  </si>
  <si>
    <t>Svislé a kompletní konstrukce  - demolice rampy</t>
  </si>
  <si>
    <t>327213122</t>
  </si>
  <si>
    <t>Zdění zdiva nadzákladového opěrných zdí a valů z lomového kamene štípaného nebo ručně vybíraného na maltu z nepravidelných kamenů objemu 1 kusu kamene</t>
  </si>
  <si>
    <t>NOVA OPERNA ZED Z VYBOURANEHO MATERIALU ; VC.UZAVRENI BOKU STAV.RAMPY ; /predpoklad - doplneni 30%/ ; 0,40*(12,00+1,40)*1,335</t>
  </si>
  <si>
    <t>58380756</t>
  </si>
  <si>
    <t>kámen lomový soklový (1t=1,7m2)</t>
  </si>
  <si>
    <t>7,156/3*2,700 ; 6,44*1,05 Přepočtené koeficientem množství</t>
  </si>
  <si>
    <t>Příplatek na betonovou maltu (viz řez A-A)</t>
  </si>
  <si>
    <t>5 - D</t>
  </si>
  <si>
    <t>Komunikace pozemní - demolice rampy</t>
  </si>
  <si>
    <t>564851111</t>
  </si>
  <si>
    <t>Podklad ze štěrkodrti ŠD s rozprostřením a zhutněním, po zhutnění tl. 150 mm</t>
  </si>
  <si>
    <t>UPRAVA PLOCHY PO VYBOURANI STAV.ZDI ; 1,50*12,50</t>
  </si>
  <si>
    <t>62 - D</t>
  </si>
  <si>
    <t>Úprava povrchů vnějších - demolice rampy</t>
  </si>
  <si>
    <t>628631211</t>
  </si>
  <si>
    <t>Spárování zdiva opěrných zdí a valů cementovou maltou hloubky spárování do 30 mm, zdiva z lomového kamene</t>
  </si>
  <si>
    <t>NOVA ZED ; /viz pudorys a rez/ ; (12,00+1,40)*1,335</t>
  </si>
  <si>
    <t>63 - D</t>
  </si>
  <si>
    <t>Podlahy a podlahové konstrukce - demolice rampy</t>
  </si>
  <si>
    <t>631311126</t>
  </si>
  <si>
    <t>Mazanina z betonu prostého bez zvýšených nároků na prostředí tl. přes 80 do 120 mm tř. C 25/30</t>
  </si>
  <si>
    <t>NOVA VRCHNI MAZANINA RAMPY ; PREDPOKLAD SE SITI ; /viz pudorys/ ; 27,00*0,10</t>
  </si>
  <si>
    <t>631319022</t>
  </si>
  <si>
    <t>Příplatek k cenám mazanin za úpravu povrchu mazaniny přehlazením s poprášením cementem pro konečnou úpravu, mazanina tl. přes 80 do 120 mm (20 kg/m3)</t>
  </si>
  <si>
    <t>631319173</t>
  </si>
  <si>
    <t>Příplatek k cenám mazanin za stržení povrchu spodní vrstvy mazaniny latí před vložením výztuže nebo pletiva pro tl. obou vrstev mazaniny přes 80 do 12</t>
  </si>
  <si>
    <t>631351101</t>
  </si>
  <si>
    <t>Bednění v podlahách rýh a hran zřízení</t>
  </si>
  <si>
    <t>(1,49+12,00+0,50)*0,20</t>
  </si>
  <si>
    <t>631351102</t>
  </si>
  <si>
    <t>Bednění v podlahách rýh a hran odstranění</t>
  </si>
  <si>
    <t>631362021</t>
  </si>
  <si>
    <t>Výztuž mazanin ze svařovaných sítí z drátů typu KARI</t>
  </si>
  <si>
    <t>PREDPOKLAD - KARI SIT V MAZANINE ; 27,00*7,900*0,001*1,20 ; Součet</t>
  </si>
  <si>
    <t>767 - D</t>
  </si>
  <si>
    <t>Konstrukce zámečnické - demolice rampy</t>
  </si>
  <si>
    <t>767161114</t>
  </si>
  <si>
    <t>Montáž zábradlí rovného z trubek nebo tenkostěnných profilů do zdiva, hmotnosti 1 m zábradlí přes 20 do 30 kg</t>
  </si>
  <si>
    <t>NOVE  ZABRADLI ; /viz udaj projektanta/ ; 12,00</t>
  </si>
  <si>
    <t>Ocelové zábradlí   (výroba a materiál)</t>
  </si>
  <si>
    <t>767995115</t>
  </si>
  <si>
    <t>Montáž ostatních atypických zámečnických konstrukcí hmotnosti přes 50 do 100 kg</t>
  </si>
  <si>
    <t>LEMOVACI UHELNIK HRANY RAMPY ; /viz udaj projektanta/ ; L 70/70 ; 8,37*(1,49+12,00+0,50) ; Kotvy a spoje ; 15,00 ; Součet</t>
  </si>
  <si>
    <t>13010430</t>
  </si>
  <si>
    <t>úhelník ocelový rovnostranný jakost 11 375 70x70x7mm</t>
  </si>
  <si>
    <t>117,096*0,001 ; 0,117*1,1 Přepočtené koeficientem množství</t>
  </si>
  <si>
    <t>5530000R1</t>
  </si>
  <si>
    <t>kilogramová cena</t>
  </si>
  <si>
    <t>15,00 ; 15*1,1 Přepočtené koeficientem množství</t>
  </si>
  <si>
    <t>998767101</t>
  </si>
  <si>
    <t>Přesun hmot pro zámečnické konstrukce stanovený z hmotnosti přesunovaného materiálu vodorovná dopravní vzdálenost do 50 m v objektech výšky do 6 m</t>
  </si>
  <si>
    <t>998767181</t>
  </si>
  <si>
    <t>Přesun hmot pro zámečnické konstrukce stanovený z hmotnosti přesunovaného materiálu Příplatek k cenám za přesun prováděný bez použití mechanizace pro</t>
  </si>
  <si>
    <t>783 - D</t>
  </si>
  <si>
    <t>Dokončovací práce - nátěry - demolice rampy</t>
  </si>
  <si>
    <t>783314203</t>
  </si>
  <si>
    <t>Základní antikorozní nátěr zámečnických konstrukcí jednonásobný syntetický samozákladující</t>
  </si>
  <si>
    <t>ZABRADLI ; 12,00*1,10*2 ; LEMOVACI UHELNIK ; 132,096*32,00*0,001 ; Součet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</si>
  <si>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</si>
  <si>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</si>
  <si>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</si>
  <si>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</si>
  <si>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783009421</t>
  </si>
  <si>
    <t>Bezpečnostní šrafování rohových hran stěnových nebo podlahových</t>
  </si>
  <si>
    <t>LEMOVACI UHELNIK ; 1,49+12,00+0,50</t>
  </si>
  <si>
    <t>899101211</t>
  </si>
  <si>
    <t>Demontáž poklopů litinových a ocelových včetně rámů, hmotnosti jednotlivě do 50 kg</t>
  </si>
  <si>
    <t>STAVAJICI POKLOPY KABEL.SACHET ; /viz Tz str.7 a foto/ ; 12 ; 5*2 ; Součet</t>
  </si>
  <si>
    <t>997013511</t>
  </si>
  <si>
    <t>Odvoz suti a vybouraných hmot z meziskládky na skládku s naložením a se složením, na vzdálenost do 1 km</t>
  </si>
  <si>
    <t>ODVOZ DO SBERNY ; 1,10</t>
  </si>
  <si>
    <t>997013509</t>
  </si>
  <si>
    <t>Odvoz suti a vybouraných hmot na skládku nebo meziskládku se složením, na vzdálenost Příplatek k ceně za každý další i započatý 1 km přes 1 km</t>
  </si>
  <si>
    <t>1,10*2</t>
  </si>
  <si>
    <t>9 - D</t>
  </si>
  <si>
    <t>Ostatní konstrukce a práce, bourání - demolice rampy</t>
  </si>
  <si>
    <t>95290141R</t>
  </si>
  <si>
    <t>Vyčištění venkovních prostor</t>
  </si>
  <si>
    <t>PO UKONCENI STAVEBNICH PRACI ; 13,00*1,50</t>
  </si>
  <si>
    <t>619991011</t>
  </si>
  <si>
    <t>Zakrytí vnitřních ploch před znečištěním včetně pozdějšího odkrytí konstrukcí a prvků obalením fólií a přelepením páskou</t>
  </si>
  <si>
    <t>OCHRANA STAV.KONSTRUKCI ; /fasada, vrata/ ; 15,00 ; Součet</t>
  </si>
  <si>
    <t>637211911</t>
  </si>
  <si>
    <t>Okapový chodník z dlaždic Příplatek k cenám za zalévání asfaltem při provádění okapového chodníčku z dlaždic nebo u betonové nové mazaniny podél budov</t>
  </si>
  <si>
    <t>12,00+0,50</t>
  </si>
  <si>
    <t>95394111R</t>
  </si>
  <si>
    <t>Osazení drobných kovových výrobků bez jejich dodání s vysekáním kapes pro upevňovací prvky se zazděním, zabetonováním nebo zalitím schodišťového, balk</t>
  </si>
  <si>
    <t>ZEDNICKE OSAZENI ZABRADLI ; VC.DODANI KOTVENI ; /udaj projektanta/ ; 12,00</t>
  </si>
  <si>
    <t>953943111</t>
  </si>
  <si>
    <t>Osazování drobných kovových předmětů výrobků ostatních jinde neuvedených do vynechaných či vysekaných kapes zdiva, se zajištěním polohy se zalitím mal</t>
  </si>
  <si>
    <t>KOTVY LEMOVACIHO UHELNIKU RAMPY ; /viz udaj projektanta - dodavka v odd.767/ ; 29</t>
  </si>
  <si>
    <t>96 - D</t>
  </si>
  <si>
    <t>Bourání konstrukcí - demolice rampy</t>
  </si>
  <si>
    <t>965043441</t>
  </si>
  <si>
    <t>Bourání mazanin betonových s potěrem nebo teracem tl. do 150 mm, plochy přes 4 m2</t>
  </si>
  <si>
    <t>VRCHNI POCHOZI CAST RAMPY  ; /viz foto/ ; 7,00*2,49*0,15 ; (12,00-7,00)*2,00*0,15 ; PRO BOK RAMPY  ; /pro uzavreni stav.rampy - nereseno/ ; 0,50*1,40*0,15 ; Součet</t>
  </si>
  <si>
    <t>965049112</t>
  </si>
  <si>
    <t>Bourání mazanin Příplatek k cenám za bourání mazanin betonových se svařovanou sítí, tl. přes 100 mm</t>
  </si>
  <si>
    <t>PREDPOKLAD - KARI SIT ; 4,22</t>
  </si>
  <si>
    <t>962023491</t>
  </si>
  <si>
    <t>Bourání zdiva nadzákladového smíšeného na maltu cementovou, objemu přes 1 m3</t>
  </si>
  <si>
    <t>STAVAJICI ZDIVO RAMPY - VRCHNI NADEZDENA CAST ; /viz foto/ ; 0,40*(1,40+12,00)*0,30</t>
  </si>
  <si>
    <t>976075411</t>
  </si>
  <si>
    <t>Vybourání kovových madel, zábradlí, dvířek, zděří, kotevních želez ocelových kotevních želez, hmotnosti přes 50 kg</t>
  </si>
  <si>
    <t>OCELOVA KOLEJNICE VE STAV.ZDI ; /odhad vahy/ ; (1,40+12,00)*51,00*0,001</t>
  </si>
  <si>
    <t>ODVOZ NA SKLADKU A DO SBERNY ; 13,740</t>
  </si>
  <si>
    <t>OCEL.SROT ; 0,683*2 ; BETON.SUT ; (9,284+0,122)*27 ; STAVEBNI SUT ; 3,650*27 ; Součet</t>
  </si>
  <si>
    <t>SKUT.CENA 1</t>
  </si>
  <si>
    <t>Výkup železného šrotu zatříděného do Katalogu odpadů pod kódem 17 04 05</t>
  </si>
  <si>
    <t>0,683</t>
  </si>
  <si>
    <t>SKUT.CENA 4</t>
  </si>
  <si>
    <t>Poplatek za uložení stavebního odpadu na skládce (skládkovné) z betonu zatříděného do Katalogu odpadů pod kódem 17 01 01</t>
  </si>
  <si>
    <t>9,284+0,122</t>
  </si>
  <si>
    <t>SKUT.CENA 5</t>
  </si>
  <si>
    <t>Poplatek za uložení stavebního a demoličního odpadu na skládce (skládkovné) zatříděného do Katalogu odpadů pod kódem 17 01 02-03</t>
  </si>
  <si>
    <t>3,650</t>
  </si>
  <si>
    <t>Demolice a sanace</t>
  </si>
  <si>
    <t>981511114</t>
  </si>
  <si>
    <t>Demolice konstrukcí objektů postupným rozebíráním konstrukcí ze železobetonu</t>
  </si>
  <si>
    <t>CAST ZB SACHET NAD UROVNI TERENU ; POD VYBOURANYM NASTUPISTEM ; /viz TZ str.7 a  vykres c.3/ ; 0,30*(1,80+2,00)*2*1,00*12 ; 1,80*2,00*0,30*12 ; -0,60*0,90*0,30*12 ; 0,30*(3,00+4,00)*2*1,00*5 ; 3,00*4,00*0,30*5 ; -0,60*0,90*5*2 ; Součet</t>
  </si>
  <si>
    <t>981511116</t>
  </si>
  <si>
    <t>Demolice konstrukcí objektů postupným rozebíráním konstrukcí z betonu prostého</t>
  </si>
  <si>
    <t>KABELOVODY NAD UROVNI TERENU ; POD VYBOURANYM NASTUPISTEM ; /viz TZ str.7 a  vykres c.3/ ; CCA 50% OBJEMU DILCE ; 1,00*(18,53+16,82+18,05+20,93)*0,48*0,50 ; 1,00*(15,88+17,57+18,98+21,83)*0,48*0,50 ; 1,00*(25,10+22,47+22,85+15,00)*0,48*0,50 ; 1,00*(17,42+16,23+14,70+24,63)*0,48*0,50 ; Součet</t>
  </si>
  <si>
    <t>997006512</t>
  </si>
  <si>
    <t>Vodorovná doprava suti na skládku s naložením na dopravní prostředek a složením přes 100 m do 1 km</t>
  </si>
  <si>
    <t>ODVOZ NA SKLADKU ; 335,552</t>
  </si>
  <si>
    <t>997006519</t>
  </si>
  <si>
    <t>Vodorovná doprava suti na skládku s naložením na dopravní prostředek a složením Příplatek k ceně za každý další i započatý 1 km</t>
  </si>
  <si>
    <t>335,552*27</t>
  </si>
  <si>
    <t>SKUT.CENA 7</t>
  </si>
  <si>
    <t>Poplatek za uložení stavebního odpadu na skládce (skládkovné) z prostého betonu zatříděného do Katalogu odpadů pod kódem 17 01 01</t>
  </si>
  <si>
    <t>162,089</t>
  </si>
  <si>
    <t>998</t>
  </si>
  <si>
    <t>998001123</t>
  </si>
  <si>
    <t>Přesun hmot pro demolice objektů výšky do 21 m</t>
  </si>
  <si>
    <t>998 - D</t>
  </si>
  <si>
    <t>Přesun hmot - demolice rampy</t>
  </si>
  <si>
    <t>998153131</t>
  </si>
  <si>
    <t>Přesun hmot pro zdi a valy samostatné se svislou nosnou konstrukcí zděnou nebo monolitickou betonovou tyčovou nebo plošnou vodorovná dopravní vzdáleno</t>
  </si>
  <si>
    <t>E.2</t>
  </si>
  <si>
    <t>Pozemní stavební objekty</t>
  </si>
  <si>
    <t xml:space="preserve">  SO 20-10</t>
  </si>
  <si>
    <t>Stavební úpravy ve VB</t>
  </si>
  <si>
    <t>SO 20-10</t>
  </si>
  <si>
    <t>317941121</t>
  </si>
  <si>
    <t>Osazování ocelových válcovaných nosníků na zdivu I nebo IE nebo U nebo UE nebo L do č. 12 nebo výšky do 120 mm</t>
  </si>
  <si>
    <t>PREKLADY NAD NOVYMI OTVORY ; /viz vykres c.5 -vypis/ ; 1.PP ; OZN.a - I c.100 ; 11,10*1,30*3*0,001 ; Součet</t>
  </si>
  <si>
    <t>13010714</t>
  </si>
  <si>
    <t>ocel profilová IPN 120 jakost 11 375</t>
  </si>
  <si>
    <t>0,043*1,08 "Přepočtené koeficientem množství</t>
  </si>
  <si>
    <t>317941123</t>
  </si>
  <si>
    <t>Osazování ocelových válcovaných nosníků na zdivu I nebo IE nebo U nebo UE nebo L č. 14 až 22 nebo výšky do 220 mm</t>
  </si>
  <si>
    <t>PREKLADY NAD NOVYMI OTVORY ; /viz vykres c.6 -vypis/ ; 1.NP ; OZN.b - I c.140 ; 14,30*1,90*3*0,001</t>
  </si>
  <si>
    <t>13010716</t>
  </si>
  <si>
    <t>ocel profilová IPN 140 jakost 11 375</t>
  </si>
  <si>
    <t>0,082 ; 0,082*1,08 Přepočtené koeficientem množství</t>
  </si>
  <si>
    <t>346244381</t>
  </si>
  <si>
    <t>Plentování ocelových válcovaných nosníků jednostranné cihlami na maltu, výška stojiny do 200 mm</t>
  </si>
  <si>
    <t>1.PP+1.NP ; 0,15*1,30*2 ; 0,15*1,90*2 ; Součet</t>
  </si>
  <si>
    <t>317234410</t>
  </si>
  <si>
    <t>Vyzdívka mezi nosníky cihlami pálenými na maltu cementovou</t>
  </si>
  <si>
    <t>0,15*0,10*2*1,30 ; 0,15*0,10*2*1,90 ; Součet</t>
  </si>
  <si>
    <t>310239211</t>
  </si>
  <si>
    <t>Zazdívka otvorů ve zdivu nadzákladovém cihlami pálenými plochy přes 1 m2 do 4 m2 na maltu vápenocementovou</t>
  </si>
  <si>
    <t>ZAZDIVKA DVERI ; /viz vykres c.5/ ; 1.PP ; 0,50*0,935*2,10 ; ZAZDIVKA OKNA ; /viz vykres c.6/ ; 1.NP ; 0,25*1,52*1,75 ; Součet</t>
  </si>
  <si>
    <t>Různé kompletní konstrukce</t>
  </si>
  <si>
    <t>Přeložka topného potrubí</t>
  </si>
  <si>
    <t>SOUBOR</t>
  </si>
  <si>
    <t>TEPLOVOD; DLE SKUTECNEHO STAVU; /predem projednat s vlastnikem objektu/ ; 1</t>
  </si>
  <si>
    <t>Technická specifikace odpovídá názvu položky - dle skutečného stavu objektů</t>
  </si>
  <si>
    <t>Přeložka vodovodního potrubí</t>
  </si>
  <si>
    <t>VODOVOD, KANALIZACE, ELEKTRO, SLABOPROUD ATD. ; DLE SKUTECNEHO STAVU ; /predem projednat s vlastnikem objektu/ ; 1  - demontáž stávajícího rozvodu DN 1“ v délce 40 m vč. jeho likvidace, odpojení, provizorní zavíčkování, uzavření – otevření potrubí  2 x, nový rozvod  dodávka + montáž, včetně všech uchycovacích prvků DN 25 z plastu PE pro vnitřní rozvody. Pomocné práce vč. opláštění SDK, tlaková zkouška, dodávka a montáž vodoměru na odbočce</t>
  </si>
  <si>
    <t>434311114</t>
  </si>
  <si>
    <t>Stupně dusané z betonu prostého nebo prokládaného kamenem na terén nebo na desku bez potěru, se zahlazením povrchu tř. C 16/20</t>
  </si>
  <si>
    <t>STUPEN NOVE PODESTY ; /viz vykres c.5+7/ ; 1.PP ; 2,25</t>
  </si>
  <si>
    <t>434351141</t>
  </si>
  <si>
    <t>Bednění stupňů betonovaných na podstupňové desce nebo na terénu půdorysně přímočarých zřízení</t>
  </si>
  <si>
    <t>2,25*(0,35+0,15) ; 0,35*0,15 ; Součet</t>
  </si>
  <si>
    <t>434351142</t>
  </si>
  <si>
    <t>Bednění stupňů betonovaných na podstupňové desce nebo na terénu půdorysně přímočarých odstranění</t>
  </si>
  <si>
    <t>Úprava povrchů vnitřních</t>
  </si>
  <si>
    <t>628195001</t>
  </si>
  <si>
    <t>Očištění zdiva nebo betonu zdí a valů před započetím oprav ručně</t>
  </si>
  <si>
    <t>POD NOVOU PODESTU ; /viz vykres c.5/ ; 1.PP ; 2,30*3,70</t>
  </si>
  <si>
    <t>615142012</t>
  </si>
  <si>
    <t>Potažení vnitřních ploch pletivem v ploše nebo pruzích, na plném podkladu rabicovým provizorním přichycením nosníků</t>
  </si>
  <si>
    <t>PREKLADY NAD NOVYMI OTVORY ; /viz vykres c.5+6 -vypis/ ; 1.PP+1.NP ; (0,15*2+0,10)*1,30 ; (0,15*2+0,10)*1,90 ; Součet</t>
  </si>
  <si>
    <t>STAVAJICI OKNA A DVERE ; 75,00</t>
  </si>
  <si>
    <t>612321141</t>
  </si>
  <si>
    <t>Omítka vápenocementová vnitřních ploch nanášená ručně dvouvrstvá, tloušťky jádrové omítky do 10 mm a tloušťky štuku do 3 mm štuková svislých konstrukc</t>
  </si>
  <si>
    <t>OMITKA NA NOVEM ZDIVU ; /viz vykres c.5+6/ ; 1.PP ; 0,95*2,10*2 ; 1.NP ; 1,52*1,75 ; Součet</t>
  </si>
  <si>
    <t>612325302</t>
  </si>
  <si>
    <t>Vápenocementová omítka ostění nebo nadpraží štuková</t>
  </si>
  <si>
    <t>UPRAVOVANA OSTENI ; /viz vykres c.5+6/ ; 1.PP ; 0,40*(1,00+2,10*2) ; 0,30*(3,60+2,40*2) ; 1.NP ; 0,45*(1,60+2,10*2) ; 0,10*(1,52+1,75)*2 ; Součet</t>
  </si>
  <si>
    <t>612325223</t>
  </si>
  <si>
    <t>Vápenocementová omítka jednotlivých malých ploch štuková na stěnách, plochy jednotlivě přes 0,25 do 1 m2</t>
  </si>
  <si>
    <t>OMITKY DOTCENE STAVBOU ; 12</t>
  </si>
  <si>
    <t>612321191</t>
  </si>
  <si>
    <t>Omítka vápenocementová vnitřních ploch nanášená ručně Příplatek k cenám za každých dalších i započatých 5 mm tloušťky omítky přes 10 mm stěn</t>
  </si>
  <si>
    <t>6,65+12,00 ; Součet</t>
  </si>
  <si>
    <t>612325423</t>
  </si>
  <si>
    <t>Oprava vápenocementové omítky vnitřních ploch štukové dvouvrstvé, tloušťky do 20 mm a tloušťky štuku do 3 mm stěn, v rozsahu opravované plochy přes 30</t>
  </si>
  <si>
    <t>STAVAJICI OMITKA STEN 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</si>
  <si>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612325453</t>
  </si>
  <si>
    <t>Oprava vápenocementové omítky vnitřních ploch Příplatek k cenám za každých dalších 10 mm tloušťky omítky stěn, v rozsahu opravované plochy přes 30 do</t>
  </si>
  <si>
    <t>612131121</t>
  </si>
  <si>
    <t>Podkladní a spojovací vrstva vnitřních omítaných ploch penetrace akrylát-silikonová nanášená ručně stěn</t>
  </si>
  <si>
    <t>18,65 ; 583,595*0,50 ; Součet</t>
  </si>
  <si>
    <t>611325223</t>
  </si>
  <si>
    <t>Vápenocementová omítka jednotlivých malých ploch štuková na stropech, plochy jednotlivě přes 0,25 do 1 m2</t>
  </si>
  <si>
    <t>OMITKY DOTCENE STAVBOU ; 8</t>
  </si>
  <si>
    <t>611321191</t>
  </si>
  <si>
    <t>Omítka vápenocementová vnitřních ploch nanášená ručně Příplatek k cenám za každých dalších i započatých 5 mm tloušťky omítky přes 10 mm stropů</t>
  </si>
  <si>
    <t>611325423</t>
  </si>
  <si>
    <t>Oprava vápenocementové omítky vnitřních ploch štukové dvouvrstvé, tloušťky do 20 mm a tloušťky štuku do 3 mm stropů, v rozsahu opravované plochy přes</t>
  </si>
  <si>
    <t>STAVAJICI OMITKA STROPU BEZ PODHLEDU ; % UDAJ PROJEKTANTA ; /viz cykres c.5+6/ ; 1.PP ; 97,12+35,45 ; 1.NP ; 24,28 ; Součet</t>
  </si>
  <si>
    <t>611325453</t>
  </si>
  <si>
    <t>Oprava vápenocementové omítky vnitřních ploch Příplatek k cenám za každých dalších 10 mm tloušťky omítky stropů,v rozsahu opravované plochy přes 30 do</t>
  </si>
  <si>
    <t>611131121</t>
  </si>
  <si>
    <t>Podkladní a spojovací vrstva vnitřních omítaných ploch penetrace akrylát-silikonová nanášená ručně stropů</t>
  </si>
  <si>
    <t>156,85*0,50 ; 18,00 ; Součet</t>
  </si>
  <si>
    <t>Úprava povrchů vnějších</t>
  </si>
  <si>
    <t>619995001</t>
  </si>
  <si>
    <t>Začištění omítek (s dodáním hmot) kolem oken, dveří, podlah, obkladů apod.</t>
  </si>
  <si>
    <t>VENKOVNI SPARA OTVORU ; /viz vykres c.5+6/ ; 1.PP ; 3,60+2,40*2 ; 1.NP ; 1,60+2,10*2 ; 1,68+3,00*2 ; Součet</t>
  </si>
  <si>
    <t>629991011</t>
  </si>
  <si>
    <t>Zakrytí vnějších ploch před znečištěním včetně pozdějšího odkrytí výplní otvorů a svislých ploch fólií přilepenou lepící páskou</t>
  </si>
  <si>
    <t>1.PP ; 3,60*2,40 ; 1.NP ; 1,60*2,10 ; 1,68*3,00 ; Součet</t>
  </si>
  <si>
    <t>OPRAVA VENK.OMITKY U NOVYCH KONSTRUKCI ; /viz TZ/ ; 1.PP ; 3 ; 1.NP ; 4 ; Součet</t>
  </si>
  <si>
    <t>622321141</t>
  </si>
  <si>
    <t>Omítka vápenocementová vnějších ploch nanášená ručně dvouvrstvá, tloušťky jádrové omítky do 15 mm a tloušťky štuku do 3 mm štuková stěn</t>
  </si>
  <si>
    <t>OMITKA NA ZAZDIVCE ; 1.NP ; 1,52*1,75</t>
  </si>
  <si>
    <t>622321191</t>
  </si>
  <si>
    <t>Omítka vápenocementová vnějších ploch nanášená ručně Příplatek k cenám za každých dalších i započatých 5 mm tloušťky omítky přes 15 mm stěn</t>
  </si>
  <si>
    <t>7,00+2,66</t>
  </si>
  <si>
    <t>783823135</t>
  </si>
  <si>
    <t>Penetrační nátěr omítek hladkých omítek hladkých, zrnitých tenkovrstvých nebo štukových stupně členitosti 1 a 2 silikonový</t>
  </si>
  <si>
    <t>SJEDNOCUJICI NATER FASADY ; /viz TZ - upresnit dle skutecnosti/ ; 30,00</t>
  </si>
  <si>
    <t>783827125</t>
  </si>
  <si>
    <t>Krycí (ochranný ) nátěr omítek jednonásobný hladkých omítek hladkých, zrnitých tenkovrstvých nebo štukových stupně členitosti 1 a 2 silikonový</t>
  </si>
  <si>
    <t>783827129</t>
  </si>
  <si>
    <t>Krycí (ochranný ) nátěr omítek jednonásobný hladkých omítek hladkých, zrnitých tenkovrstvých nebo štukových stupně členitosti 1 a 2 Příplatek k cenám</t>
  </si>
  <si>
    <t>Podlahy a podlahové konstrukce</t>
  </si>
  <si>
    <t>631311134</t>
  </si>
  <si>
    <t>Mazanina z betonu prostého bez zvýšených nároků na prostředí tl. přes 120 do 240 mm tř. C 16/20</t>
  </si>
  <si>
    <t>NOVA PODESTA SCHODISTE ; /viz vykres c.5+7/ ; 1.PP ; 2,25*3,31*0,285</t>
  </si>
  <si>
    <t>3,31*0,30 ; 2,25*0,15 ; Součet</t>
  </si>
  <si>
    <t>631311115</t>
  </si>
  <si>
    <t>Mazanina z betonu prostého bez zvýšených nároků na prostředí tl. přes 50 do 80 mm tř. C 20/25</t>
  </si>
  <si>
    <t>NOVA PODLAHA 1.NP ; /viz TZ a vykres c.6/ ; P1 ; 24,28*0,04</t>
  </si>
  <si>
    <t>631319011</t>
  </si>
  <si>
    <t>Příplatek k cenám mazanin za úpravu povrchu mazaniny přehlazením, mazanina tl. přes 50 do 80 mm</t>
  </si>
  <si>
    <t>632459115</t>
  </si>
  <si>
    <t>Příplatky k cenám potěrů za polymercementovou přísadu pro tl. potěru 10 mm</t>
  </si>
  <si>
    <t>POD BETONOVOU MAZANINU ; 1.PP ; 2,25*(3,31+0,35) ; 1.NP ; 24,28 ; Součet</t>
  </si>
  <si>
    <t>783933151</t>
  </si>
  <si>
    <t>Penetrační nátěr betonových podlah hladkých (z pohledového nebo gletovaného betonu, stěrky apod.) epoxidový</t>
  </si>
  <si>
    <t>NATER PODLAHY A SOKLU ; P1 ; 24,28 ; (5,20+3,70)*2*0,10 ; Součet</t>
  </si>
  <si>
    <t>783937163</t>
  </si>
  <si>
    <t>Krycí (uzavírací) nátěr betonových podlah dvojnásobný epoxidový rozpouštědlový</t>
  </si>
  <si>
    <t>783997151</t>
  </si>
  <si>
    <t>Krycí (uzavírací) nátěr betonových podlah Příplatek k cenám za provedení protiskluzné vrstvy prosypem křemičitým pískem nebo skleněnými kuličkami</t>
  </si>
  <si>
    <t>Osazování výplní otvorů</t>
  </si>
  <si>
    <t>642944121</t>
  </si>
  <si>
    <t>Osazení ocelových dveřních zárubní lisovaných nebo z úhelníků dodatečně s vybetonováním prahu, plochy do 2,5 m2</t>
  </si>
  <si>
    <t>ZARUBEN PRO VNITRNI DVERE ; /viz TZ/ ; 1.PP ; 01/L ; 1</t>
  </si>
  <si>
    <t>55331117</t>
  </si>
  <si>
    <t>zárubeň ocelová pro běžné zdění hranatý profil 110 800 levá,pravá</t>
  </si>
  <si>
    <t>763</t>
  </si>
  <si>
    <t>Konstrukce suché výstavby</t>
  </si>
  <si>
    <t>763164156</t>
  </si>
  <si>
    <t>Obklad ze sádrokartonových desek konstrukcí dřevěných včetně ochranných úhelníků ve tvaru L rozvinuté šíře přes 0,8 m, opláštěný deskou protipožární D</t>
  </si>
  <si>
    <t>OPLASTENI NADPRAZI - PODHLED+CELO ; VC.OCHRANNYCH UHELNIKU ; /viz vykres c.5/ ; 1.PP ; (0,93+0,80)*3,85</t>
  </si>
  <si>
    <t>763131511</t>
  </si>
  <si>
    <t>Podhled ze sádrokartonových desek jednovrstvá zavěšená spodní konstrukce z ocelových profilů CD, UD jednoduše opláštěná deskou standardní A, tl. 12,5</t>
  </si>
  <si>
    <t>SDK PODHLED ; /viz vykres c.5 - legenda/ ; 1.PP ; 37,06</t>
  </si>
  <si>
    <t>763131714</t>
  </si>
  <si>
    <t>Podhled ze sádrokartonových desek ostatní práce a konstrukce na podhledech ze sádrokartonových desek základní penetrační nátěr</t>
  </si>
  <si>
    <t>6,661+37,06 ; Součet</t>
  </si>
  <si>
    <t>763131715</t>
  </si>
  <si>
    <t>Podhled ze sádrokartonových desek ostatní práce a konstrukce na podhledech ze sádrokartonových desek stínová spára</t>
  </si>
  <si>
    <t>NAPOJENI NA ZDIVO ; 3,85*2 ; 37,06*1,20 ; Součet</t>
  </si>
  <si>
    <t>763131765</t>
  </si>
  <si>
    <t>Podhled ze sádrokartonových desek Příplatek k cenám za výšku zavěšení přes 0,5 do 1,0 m</t>
  </si>
  <si>
    <t>763131771</t>
  </si>
  <si>
    <t>Podhled ze sádrokartonových desek Příplatek k cenám za rovinnost kvality speciální tmelení kvality Q3</t>
  </si>
  <si>
    <t>998763101</t>
  </si>
  <si>
    <t>Přesun hmot pro dřevostavby stanovený z hmotnosti přesunovaného materiálu vodorovná dopravní vzdálenost do 50 m v objektech výšky přes 6 do 12 m</t>
  </si>
  <si>
    <t>998763181</t>
  </si>
  <si>
    <t>Přesun hmot pro dřevostavby stanovený z hmotnosti přesunovaného materiálu Příplatek k ceně za přesun prováděný bez použití mechanizace pro jakoukoliv</t>
  </si>
  <si>
    <t>766</t>
  </si>
  <si>
    <t>Konstrukce truhlářské</t>
  </si>
  <si>
    <t>766691914</t>
  </si>
  <si>
    <t>Ostatní práce vyvěšení nebo zavěšení křídel s případným uložením a opětovným zavěšením po provedení stavebních změn dřevěných dveřních, plochy do 2 m2</t>
  </si>
  <si>
    <t>STAVAJICI DVERE ; /viz vykres c.3+4/ ; 1.PP ; 1 ; 1.NP ; 1 ; Součet</t>
  </si>
  <si>
    <t>766691915</t>
  </si>
  <si>
    <t>Ostatní práce vyvěšení nebo zavěšení křídel s případným uložením a opětovným zavěšením po provedení stavebních změn dřevěných dveřních, plochy přes 2</t>
  </si>
  <si>
    <t>STAVAJICI DVERE ; /viz vykres c.4/ ; 1.NP ; 1</t>
  </si>
  <si>
    <t>766691912</t>
  </si>
  <si>
    <t>Ostatní práce vyvěšení nebo zavěšení křídel s případným uložením a opětovným zavěšením po provedení stavebních změn dřevěných okenních, plochy přes 1,</t>
  </si>
  <si>
    <t>STAVAJICI OKNO ; /viz vykres c.4/ ; 1.NP ; 1</t>
  </si>
  <si>
    <t>766441821</t>
  </si>
  <si>
    <t>Demontáž parapetních desek dřevěných nebo plastových šířky do 300 mm délky přes 1m</t>
  </si>
  <si>
    <t>997013212</t>
  </si>
  <si>
    <t>Vnitrostaveništní doprava suti a vybouraných hmot vodorovně do 50 m svisle ručně (nošením po schodech) pro budovy a haly výšky přes 6 do 9 m</t>
  </si>
  <si>
    <t>K MISTU NALOZENI ; 0,098</t>
  </si>
  <si>
    <t>0,098*27</t>
  </si>
  <si>
    <t>Poplatek za uložení stavebního odpadu na skládce (skládkovné) dřevěného zatříděného do Katalogu odpadů pod kódem 17 02 01</t>
  </si>
  <si>
    <t>0,017/2</t>
  </si>
  <si>
    <t>Technická specifikace odpovídá názvu položky</t>
  </si>
  <si>
    <t>Poplatek za uložení stavebního odpadu na skládce (skládkovné) ze skla zatříděného do Katalogu odpadů pod kódem 17 02 02</t>
  </si>
  <si>
    <t>0,098 ; -0,017/2 ; Součet</t>
  </si>
  <si>
    <t>766660001</t>
  </si>
  <si>
    <t>Montáž dveřních křídel dřevěných nebo plastových otevíravých do ocelové zárubně povrchově upravených jednokřídlových, šířky do 800 mm</t>
  </si>
  <si>
    <t>VNITRNI DREVENE DVERE ; KOMPL.DODAVKA VC.KOVANI  ; /viz TZ a vykres c.5/ ; 01/L ; 1</t>
  </si>
  <si>
    <t>6116285R</t>
  </si>
  <si>
    <t>01/L - dveře vnitřní plné 1křídlé 800x1970 mm + kování</t>
  </si>
  <si>
    <t>766695233</t>
  </si>
  <si>
    <t>Montáž ostatních truhlářských konstrukcí prahů dveří dvoukřídlových, šířky přes 100 mm</t>
  </si>
  <si>
    <t>61187161</t>
  </si>
  <si>
    <t>práh dveřní dřevěný dubový tl 20mm dl 820mm š 150mm s povrch.úpravou</t>
  </si>
  <si>
    <t>998766102</t>
  </si>
  <si>
    <t>Přesun hmot pro konstrukce truhlářské stanovený z hmotnosti přesunovaného materiálu vodorovná dopravní vzdálenost do 50 m v objektech výšky přes 6 do</t>
  </si>
  <si>
    <t>998766181</t>
  </si>
  <si>
    <t>Přesun hmot pro konstrukce truhlářské stanovený z hmotnosti přesunovaného materiálu Příplatek k ceně za přesun prováděný bez použití mechanizace pro j</t>
  </si>
  <si>
    <t>767</t>
  </si>
  <si>
    <t>767691833</t>
  </si>
  <si>
    <t>Ostatní práce - vyvěšení nebo zavěšení kovových křídel s případným uložením a opětovným zavěšením po provedení stavebních změn vrat, plochy přes 4 m2</t>
  </si>
  <si>
    <t>STAV.POSUVNE DVERE ; /viz vykres c.3/ ; 1.NP ; 1</t>
  </si>
  <si>
    <t>767661811</t>
  </si>
  <si>
    <t>Demontáž mříží pevných nebo otevíravých</t>
  </si>
  <si>
    <t>STAVAJICI OKENNI MRIZ ; /viz vykres c.4/ ; 1.NP ; 1,52*1,75</t>
  </si>
  <si>
    <t>K MISTU NALOZENI ; 0,213</t>
  </si>
  <si>
    <t>ODVOZ DO SBERNY A NA SKLADKU ; 0,213</t>
  </si>
  <si>
    <t>OCEL ; 0,160/2*2 ; 0,053*2 ; SKLO ; 0,160/2*27 ; Součet</t>
  </si>
  <si>
    <t>0,160/2</t>
  </si>
  <si>
    <t>OCEL.RAM - U c.100 ; /viz vykres c.5+6/ ; 10,60*8,50 ; KOTVENI ; 9,00 ; Součet</t>
  </si>
  <si>
    <t>99,10*1,1 "Přepočtené koeficientem množství</t>
  </si>
  <si>
    <t>767991912</t>
  </si>
  <si>
    <t>Ostatní opravy řezání plamenem</t>
  </si>
  <si>
    <t>VYREZANI STAV.VYZTUZE STROPU V NOVYCH OTVORECH ; /viz TZ - predb.odhad dl./ ; 15</t>
  </si>
  <si>
    <t>767991911</t>
  </si>
  <si>
    <t>Ostatní opravy svařováním</t>
  </si>
  <si>
    <t>OCEL.RAM ; 8,50</t>
  </si>
  <si>
    <t>767640222</t>
  </si>
  <si>
    <t>Montáž dveří ocelových vchodových dvoukřídlové s nadsvětlíkem</t>
  </si>
  <si>
    <t>VNEJSI OCELOVE DVERE ; KOMPL.DODAVKA VC.KOVANI ; /viz TZ a vykres c.6- do stáv.zarubne/ ; 02/L ; 1</t>
  </si>
  <si>
    <t>5534116R</t>
  </si>
  <si>
    <t>02/L - dveře ocelové exteriérové plné s plným nadsvětlíkem zateplené 2křídlé 1600x3000 mm + kování</t>
  </si>
  <si>
    <t>767640224</t>
  </si>
  <si>
    <t>Montáž dveří ocelových vchodových dvoukřídlové s pevným bočním dílem a nadsvětlíkem</t>
  </si>
  <si>
    <t>AL VNEJSI PROSKLENA STENA S AUTOMAT.DVERMI ; KOMPLETNI DODAVKA VC.KOVANI A POVRCH.UPRAVY ; /viz TZ a vykres c.5/ ; 1.PP ; OZN.03 ; 1</t>
  </si>
  <si>
    <t>5532910R.1</t>
  </si>
  <si>
    <t>03 - Al prosklená vnější stěna 3600x2400 mm s celoprosklenými automatickými dvoukřídlovými dveřmi 2x1000x/2100 a proskl.bočnámi díly a nadsvětlíkem, z</t>
  </si>
  <si>
    <t>NOVE ZABRADLI ; /viz vykres c.5/ ; 1.PP ; 3,70</t>
  </si>
  <si>
    <t>Technická specifikace odpovídá názvu položky - dodávka</t>
  </si>
  <si>
    <t>767165111</t>
  </si>
  <si>
    <t>Montáž zábradlí rovného madel z trubek nebo tenkostěnných profilů šroubováním</t>
  </si>
  <si>
    <t>MADLO NA PODESTE ; /viz vykres c.5/ ; 1.PP ; 2,25</t>
  </si>
  <si>
    <t>1401103R</t>
  </si>
  <si>
    <t>madlo trubkové  (výroba a materiál)</t>
  </si>
  <si>
    <t>998767102</t>
  </si>
  <si>
    <t>Přesun hmot pro zámečnické konstrukce stanovený z hmotnosti přesunovaného materiálu vodorovná dopravní vzdálenost do 50 m v objektech výšky přes 6 do</t>
  </si>
  <si>
    <t>771</t>
  </si>
  <si>
    <t>Podlahy z dlaždic</t>
  </si>
  <si>
    <t>771574112</t>
  </si>
  <si>
    <t>Montáž podlah z dlaždic keramických lepených flexibilním lepidlem maloformátových hladkých přes 9 do 12 ks/m2</t>
  </si>
  <si>
    <t>PODLAHA PODESTY ; /viz vykres c.5+7/ ; 1.PP ; 2,25*(3,31-0,35)</t>
  </si>
  <si>
    <t>5976143R</t>
  </si>
  <si>
    <t>dlaždice keramické podlahové protiskluzné</t>
  </si>
  <si>
    <t>6,66*1,1 "Přepočtené koeficientem množství</t>
  </si>
  <si>
    <t>771474113</t>
  </si>
  <si>
    <t>Montáž soklíků z dlaždic keramických lepených flexibilním lepidlem rovných výšky přes 90 do 120 mm</t>
  </si>
  <si>
    <t>2,55+(3,31-0,35)</t>
  </si>
  <si>
    <t>5976127R</t>
  </si>
  <si>
    <t>dlažba soklová - podlahová keramická</t>
  </si>
  <si>
    <t>5,51*0,12 ; 0,661*1,2 "Přepočtené koeficientem množství</t>
  </si>
  <si>
    <t>771573913</t>
  </si>
  <si>
    <t>Opravy podlah z dlaždic keramických lepených při velikosti dlaždic přes 9 do 12 ks/m2</t>
  </si>
  <si>
    <t>VYMENA POSKOZENE DLAZBY ; VC.DODANI ; /viz TZ - predb.odhad 10% plochy/ ; 1.PP ; (97,12-2,25*3,36)*0,10/0,09 ; 37,06*0,10/0,09 ; 35,45*0,10/0,09 ; Součet</t>
  </si>
  <si>
    <t>771577115</t>
  </si>
  <si>
    <t>Montáž podlah z dlaždic keramických lepených flexibilním lepidlem Příplatek k cenám za dvousložkové lepidlo</t>
  </si>
  <si>
    <t>6,66 ; 5,51*0,12 ; 180,078*0,09</t>
  </si>
  <si>
    <t>771577114</t>
  </si>
  <si>
    <t>Montáž podlah z dlaždic keramických lepených flexibilním lepidlem Příplatek k cenám za dvousložkový spárovací tmel</t>
  </si>
  <si>
    <t>"1.NP" ; "plocha podlaží" ; 26,8*10,32 ; "odpočet sloupů" ; -18*0,4*0,4 ; "odpočet plochy jímek s pochozím slzičkovým plechem" ; -3,25*5,75-1,85*3,25-1,95*7,02 ; Součet</t>
  </si>
  <si>
    <t>771121011</t>
  </si>
  <si>
    <t>Příprava podkladu před provedením dlažby nátěr penetrační na podlahu</t>
  </si>
  <si>
    <t>"TI podzemních stěn tl. 100 mm - jímky" ; (2*3,85+2*6,55)*1,21 ; (2*2,4+2*7,05)*1,21 ; Součet</t>
  </si>
  <si>
    <t>771591185</t>
  </si>
  <si>
    <t>Podlahy - ostatní práce pracnější řezání dlaždic keramických rovné</t>
  </si>
  <si>
    <t>"P2" ; 39,53 ; 11,68 ; 21,62 ; 20,07 ; 22,2 ; 23,16 ; 13,86 ; 6,46 ; 23,82 ; 49,19 ; 69,67 ; 16,98 ; 11,11 ; 10,48 ; 16,99 ; 11,72 ; 2,98 ; 5,17 ; 54,11 ; 23,13 ; 42,27 ; 39,49 ; 9,25 ; 35,98 ; 6,79 ; 6,79 ; 21,45 ; 21,40 ; 25,18</t>
  </si>
  <si>
    <t>771151022</t>
  </si>
  <si>
    <t>Příprava podkladu před provedením dlažby samonivelační stěrka min.pevnosti 30 MPa, tloušťky přes 3 do 5 mm</t>
  </si>
  <si>
    <t>6,66 ; 180,078*0,09 ; Součet</t>
  </si>
  <si>
    <t>771111011</t>
  </si>
  <si>
    <t>Příprava podkladu před provedením dlažby vysátí podlah</t>
  </si>
  <si>
    <t>VYMENA POSKOZENE DLAZBY ; 180,078*0,09</t>
  </si>
  <si>
    <t>998771101</t>
  </si>
  <si>
    <t>Přesun hmot pro podlahy z dlaždic stanovený z hmotnosti přesunovaného materiálu vodorovná dopravní vzdálenost do 50 m v objektech výšky do 6 m</t>
  </si>
  <si>
    <t>"střešní plášť" ; 26,62*11,71 ; Součet ; 17,38+7,17+4,48+2,92+4,65 ; 2,73+2,15+1,66+11,89+6,10+6,41 ; Součet</t>
  </si>
  <si>
    <t>998771181</t>
  </si>
  <si>
    <t>Přesun hmot pro podlahy z dlaždic stanovený z hmotnosti přesunovaného materiálu Příplatek k ceně za přesun prováděný bez použití mechanizace pro jakou</t>
  </si>
  <si>
    <t>772</t>
  </si>
  <si>
    <t>Podlahy z kamene</t>
  </si>
  <si>
    <t>772231312</t>
  </si>
  <si>
    <t>Montáž obkladu schodišťových stupňů deskami z tvrdých kamenů kladených do lepidla s přímou nebo zakřivenou výstupní čárou deskami stupnicovými pravoúh</t>
  </si>
  <si>
    <t>OBKLAD SCHODU U PODESTY ; VC.LEPIDLA ; /viz TZ a vykres c.5/ ; 2,25*2 ; "m.č. 1.06" ; 2,45*0,97+0,7*0,15+2,45*1,6+1,85*1,5-0,25*0,4 ; Součet</t>
  </si>
  <si>
    <t>772231423</t>
  </si>
  <si>
    <t>Montáž obkladu schodišťových stupňů deskami z tvrdých kamenů kladených do lepidla s přímou nebo zakřivenou výstupní čárou deskami podstupnicovými v. d</t>
  </si>
  <si>
    <t>"střešní plášť - vrchní vrstva" ; 26,62*11,71*(0,03+0,33)/2 ; Součet</t>
  </si>
  <si>
    <t>5924747R</t>
  </si>
  <si>
    <t>deska schodišťová teracová broušená</t>
  </si>
  <si>
    <t>4,50*(0,35+0,15) ; 2,25*1,1 Přepočtené koeficientem množství ; 158,16*0,50</t>
  </si>
  <si>
    <t>59247495</t>
  </si>
  <si>
    <t>soklík teracový tryskaný 400x 70x 20mm</t>
  </si>
  <si>
    <t>773993000</t>
  </si>
  <si>
    <t>Ostatní práce protiskluzové karborundové pásky šířky do 50 mm</t>
  </si>
  <si>
    <t>2,25*3*2 ; 7,908*1,2 Přepočtené koeficientem množství</t>
  </si>
  <si>
    <t>4,50*(0,35+0,15)</t>
  </si>
  <si>
    <t>2,25 ; Součet</t>
  </si>
  <si>
    <t>998772102</t>
  </si>
  <si>
    <t>Přesun hmot pro kamenné dlažby, obklady schodišťových stupňů a soklů stanovený z hmotnosti přesunovaného materiálu vodorovná dopravní vzdálenost do 50</t>
  </si>
  <si>
    <t>998772181</t>
  </si>
  <si>
    <t>Přesun hmot pro kamenné dlažby, obklady schodišťových stupňů a soklů stanovený z hmotnosti přesunovaného materiálu Příplatek k cenám za přesun provádě</t>
  </si>
  <si>
    <t>4,62*1,1 Přepočtené koeficientem množství ; 2,73+2,15+1,66 ; Součet</t>
  </si>
  <si>
    <t>776</t>
  </si>
  <si>
    <t>Podlahy povlakové</t>
  </si>
  <si>
    <t>776201812</t>
  </si>
  <si>
    <t>Demontáž povlakových podlahovin lepených ručně s podložkou</t>
  </si>
  <si>
    <t>STAVAJICI PODLAHA ; PREDPOKLAD ; /viz vykres c.4/ ; 1.NP ; 20,05+3,95</t>
  </si>
  <si>
    <t>776410811</t>
  </si>
  <si>
    <t>Demontáž soklíků nebo lišt pryžových nebo plastových</t>
  </si>
  <si>
    <t>24,00*1,20 ; /viz tabulka mistnosti/ ; 21,62</t>
  </si>
  <si>
    <t>K MISTU NALOZENI ; 0,081</t>
  </si>
  <si>
    <t>0,081*34</t>
  </si>
  <si>
    <t>SKUT.CENA 6</t>
  </si>
  <si>
    <t>Poplatek za uložení stavebního odpadu na skládce (skládkovné) směsného stavebního podobného komunálnímu zatříděného do Katalogu odpadů pod kódem 20 03</t>
  </si>
  <si>
    <t>783</t>
  </si>
  <si>
    <t>783306805</t>
  </si>
  <si>
    <t>Odstranění nátěrů ze zámečnických konstrukcí opálením s obroušením</t>
  </si>
  <si>
    <t>STAVAJICI ZARUBEN ; /viz TZ/ ; OZN.02 ; 1,80 ; 20,07 ; 22,2 ; 23,16 ; 13,86 ; 6,46 ; 23,82 ; 49,19 ; 69,67 ; 16,98 ; 11,11 ; 10,48 ; 16,99 ; 11,72 ; 2,98 ; 5,17 ; 54,11 ; 23,13 ; 42,27 ; 39,49 ; 9,25 ; 35,98 ; 6,79 ; 6,79 ; 21,45 ; 21,40 ; 25,18</t>
  </si>
  <si>
    <t>783301303</t>
  </si>
  <si>
    <t>Příprava podkladu zámečnických konstrukcí před provedením nátěru odrezivění odrezovačem bezoplachovým</t>
  </si>
  <si>
    <t>SOKLIK ; (4,47+4,75+0,20)*2 ; -0,90 ; Součet</t>
  </si>
  <si>
    <t>ZARUBNE  ; 01/L ; 1,20 ; OZN.02 ; 1,80 ; OCEL.DVERE ; OZN.02 ; 1,60*3,00*2 ; L RAM ; 99,10*32,00*0,001 ; ZABRADLI ; 3,70*1,10*2 ; MADLO ; 3,14*0,08*2,25 ; Součet</t>
  </si>
  <si>
    <t>102,39*1,20</t>
  </si>
  <si>
    <t>783114101</t>
  </si>
  <si>
    <t>Základní nátěr truhlářských konstrukcí jednonásobný syntetický</t>
  </si>
  <si>
    <t>DREVENE DVERE ; /viz TZ/ ; 0,80*1,97*2</t>
  </si>
  <si>
    <t>783117101</t>
  </si>
  <si>
    <t>Krycí nátěr truhlářských konstrukcí jednonásobný syntetický</t>
  </si>
  <si>
    <t>"m.č. 1.06" - sprcha ; 2,45*0,97 ; Součet ; (2,81+2,55)*2*2,00 ; (1,84+1,55)*2*2,00 ; (1,84+0,90)*2*2,00 ; (1,03+2,55)*2*2,00 ; (2,30+1,95)*2*2,00 ; (2,35+1,95)*2*2,00 ; (1,03+1,95)*2*2,00 ; (3,05+2,10)*2*2,00 ; Odpocet otvoru ; -0,70*2,00*13 ; Součet</t>
  </si>
  <si>
    <t>784</t>
  </si>
  <si>
    <t>Dokončovací práce - malby a tapety</t>
  </si>
  <si>
    <t>784181001</t>
  </si>
  <si>
    <t>Pačokování jednonásobné v místnostech výšky do 3,80 m</t>
  </si>
  <si>
    <t>MALBY NA NOVEM ZDIVU ; /viz vykres c.5+6/ ; 1.PP ; 0,95*2,10*2 ; 1.NP ; 1,52*1,75 ; Součet</t>
  </si>
  <si>
    <t>MALBA STROPU  ; 1.PP ; 37,06 ; 1.NP ; 24,28 ; MALBA STEN ; (6,20+6,00+0,60)*2*2,52 ; 1.NP ; (5,20+6,30)*2*3,75 ; Odpocet otvoru nad 4 m2 ; -1,60*3,00 ; Součet ; "m.č. 1.10" ; 2*(9,4+3,52)+6*0,4-1,8 ; "m.č. 1.11" ; 2*(9,4+3,4)+2*0,4-1,8 ; Součet</t>
  </si>
  <si>
    <t>784211119</t>
  </si>
  <si>
    <t>Malby z malířských směsí otěruvzdorných za mokra dvojnásobné, bílé za mokra otěruvzdorné velmi dobře na schodišti o výšce podlaží přes 3,80 do 5,00 m</t>
  </si>
  <si>
    <t>MALBA STROPU  ; 1.PP ; 35,45 ; MALBA STEN ; 20,00*2*(6,80+3,75)/2 ; Součet</t>
  </si>
  <si>
    <t>784211115</t>
  </si>
  <si>
    <t>Malby z malířských směsí otěruvzdorných za mokra dvojnásobné, bílé za mokra otěruvzdorné velmi dobře v místnostech výšky přes 5,00 m</t>
  </si>
  <si>
    <t>MALBA STROPU  ; 1.PP ; 97,12 ; MALBA STEN ; (10,50+9,70+0,30*2+1,00)*2*6,80 ; Odpocet otvoru nad 4 m2 ; -3,60*2,40 ; -3,00*3,00 ; -1,50*4,80*4 ; Součet</t>
  </si>
  <si>
    <t>784181109</t>
  </si>
  <si>
    <t>Penetrace podkladu jednonásobná základní akrylátová na schodišti o výšce podlaží přes 3,80 do 5,00 m</t>
  </si>
  <si>
    <t>"nakládání výkopku ve stanici Hradec Králové hl.n." ; 21255,168/2 ; 1,20*3 ; 1,00*1,97*2 ; 1,20 ; Součet</t>
  </si>
  <si>
    <t>784181105</t>
  </si>
  <si>
    <t>Penetrace podkladu jednonásobná základní akrylátová v místnostech výšky přes 5,00 m</t>
  </si>
  <si>
    <t>784171101</t>
  </si>
  <si>
    <t>Zakrytí nemalovaných ploch (materiál ve specifikaci) včetně pozdějšího odkrytí podlah</t>
  </si>
  <si>
    <t>97,12+35,45+37,06 ; 24,28 ; Součet ; 11,72 ; 23,93 ; 32,98 ; 43,75 ; 32,98 ; 23,91 ; 29,14 ; 19,04 ; 46,62 ; 23,45 ; Součet ; 374,18*1,1 Přepočtené koeficientem množství</t>
  </si>
  <si>
    <t>58124844</t>
  </si>
  <si>
    <t>fólie pro malířské potřeby zakrývací tl 25µ 4x5m</t>
  </si>
  <si>
    <t>193,91 ; 193,91*1,05 Přepočtené koeficientem množství ; 17560,613 ; "výkopek z šachet" ; 10434,309 ; "podsyp multikanálů ŠD - odpočet" ; -583,716 ; "obsyp multikanálů ŠD - odpočet" ; -7657,737 ; "podkladní beton šachet - odpočet" ; -259,195 ; "šachty - odpočet" ; -24*1,9*2,4*2,4 ; -20*2,85*2,8*2,4 ; -12*2,85*2,85*2,4 ; -3*2,27*3,05*2,4 ; -2*2,27*3,05*2,4 ; -1*1,9*2,4*3,15 ; -5*1,9*2,85*2,4 ; -14*1,9*3,5*2,4 ; -1*1,9*3,5*3,4 ; -6*2,95*3,95*2,4 ; -1*2,4*2,4*3 ; -1*2,27*3,6*2,4 ; -1*(3,35+1,755)/2*(4,35+2,825)/2*2,4 ; -1*3,35*6,2*2,4 ; -2*(3+2,43)/2*4*(2,55+3,15)/2 ; -1*2,7*3,9*2,4 ; -1*3,7*5,05*2,4 ; -1*3,9*4,55*2,4</t>
  </si>
  <si>
    <t>784121001</t>
  </si>
  <si>
    <t>Oškrabání malby v místnostech výšky do 3,80 m</t>
  </si>
  <si>
    <t>207,302 ; Odpocet plochy stropu s podhledem ; -37,06 ; Součet ; (5,67+8,95)*2*2,00 ; (5,67*4,75)*2*2,00 ; (3,50+4,75)*2*2,00 ; (3,35+4,75)*2*2,00 ; Odpocet otvoru ; -1,00*2,00 ; -1,00*2,00*4 ; -0,90*2,00*2 ; -1,50*1,15*4 ; Součet</t>
  </si>
  <si>
    <t>784121009</t>
  </si>
  <si>
    <t>Oškrabání malby na schodišti o výšce podlaží přes 3,80 do 5,00 m</t>
  </si>
  <si>
    <t>"pod vnější obklad lícovými pásky - dolní pás" ; 2*10,12*1,05+2*26,6*1,05 ; "odpočty dveře" ; -1*1,2*0,4-2*1,3*0,4-3*1,8*0,4 ; "odpočty rampy" ; -5,505*0,65 ; -18,2*0,65 ; -2*(0,305*0,487+0,305*0,325+0,305*0,162) ; "vnitřní obklad" ; "m.č. 1.06 - sprcha" ; 2*(2,45+0,97)*1,8-0,8*2 ; Součet</t>
  </si>
  <si>
    <t>784121005</t>
  </si>
  <si>
    <t>Oškrabání malby v místnostech výšky přes 5,00 m</t>
  </si>
  <si>
    <t>Ostatní konstrukce a práce, bourání</t>
  </si>
  <si>
    <t>952901114</t>
  </si>
  <si>
    <t>Vyčištění budov nebo objektů před předáním do užívání budov bytové nebo občanské výstavby, světlé výšky podlaží přes 4 m</t>
  </si>
  <si>
    <t>PO UKONCENI STAVEBNICH PRACI ; 1.PP ; 97,12+37,06+35,45 ; 1.NP ; 24,28 ; Součet</t>
  </si>
  <si>
    <t>PO UKONCENI STAVEBNICH PRACI ; 12,00</t>
  </si>
  <si>
    <t>985131211</t>
  </si>
  <si>
    <t>Očištění ploch stěn, rubu kleneb a podlah tryskání pískem sušeným</t>
  </si>
  <si>
    <t>STAVAJICI PODLAHY ; /viz TZ/ ; 1.PP ; 97,12+37,06+35,45</t>
  </si>
  <si>
    <t>952902141</t>
  </si>
  <si>
    <t>Čištění budov při provádění oprav a udržovacích prací podlah drsných nebo chodníků drhnutím s chemickými prostředky</t>
  </si>
  <si>
    <t>PODLAHY POD NOVOU SKLADBU ; /viz vykres c.6/ ; 1.NP ; 24,28</t>
  </si>
  <si>
    <t>953943114</t>
  </si>
  <si>
    <t>L PROFIL - RAM DO PODLAHY ; /viz vykres c.7+6 - dodavka v odd.767/ ; 1.NP ; 4 x DO 30 KG ; 4</t>
  </si>
  <si>
    <t>OCHRANA STAV.KONSTRUKCI ; /predb.odhad/ ; 75,00 ; Součet</t>
  </si>
  <si>
    <t>619991001</t>
  </si>
  <si>
    <t>Zakrytí vnitřních ploch před znečištěním včetně pozdějšího odkrytí podlah fólií přilepenou lepící páskou</t>
  </si>
  <si>
    <t>OCHRANA STAV.PODLAH ; 200,00</t>
  </si>
  <si>
    <t>ZEDNICKE OSAZENI ZABRADLI ; VC.DODANI KOTVENI ; /viz vykres c.5/ ; 1.PP ; 3,70</t>
  </si>
  <si>
    <t>953941211</t>
  </si>
  <si>
    <t>Osazování drobných kovových předmětů se zalitím maltou cementovou, do vysekaných kapes nebo připravených otvorů konzol nebo kotev, např. pro schodišťo</t>
  </si>
  <si>
    <t>KOTVENI MADLA ; /viz vykres c.5/ ; 1.PP ; 3</t>
  </si>
  <si>
    <t>42392870</t>
  </si>
  <si>
    <t>konzola 100/100-27  otvor D 11</t>
  </si>
  <si>
    <t>Lešení a stavební výtahy</t>
  </si>
  <si>
    <t>PRO STAVEBNI PRACE A PODHLED ; /viz vykres c.5+6/ ; 1.NP ; 37,06+35,45 ; 2.NP ; 24,28 ; Součet</t>
  </si>
  <si>
    <t>943111111</t>
  </si>
  <si>
    <t>Montáž lešení prostorového trubkového lehkého pracovního bez podlah s provozním zatížením tř. 3 do 200 kg/m2, výšky do 10 m</t>
  </si>
  <si>
    <t>PRO STAVEBNI UPRAVY VE VESTIBULU ; 10,50*9,70*5,00</t>
  </si>
  <si>
    <t>943111211</t>
  </si>
  <si>
    <t>Montáž lešení prostorového trubkového lehkého pracovního bez podlah Příplatek za první a každý další den použití lešení k ceně -1111</t>
  </si>
  <si>
    <t>NAJEM 50 DNI ; 509,25*50</t>
  </si>
  <si>
    <t>943111811</t>
  </si>
  <si>
    <t>Demontáž lešení prostorového trubkového lehkého pracovního bez podlah s provozním zatížením tř. 3 do 200 kg/m2, výšky do 10 m</t>
  </si>
  <si>
    <t>949211111</t>
  </si>
  <si>
    <t>Montáž lešeňové podlahy pro trubková lešení z fošen, prken nebo dřevěných sbíjených lešeňových dílců s příčníky nebo podélníky, ve výšce do 10 m</t>
  </si>
  <si>
    <t>(10,50+9,70+0,30*2+1,00)*2*0,90*2 ; 10,50*9,70 ; Součet</t>
  </si>
  <si>
    <t>949211211</t>
  </si>
  <si>
    <t>Montáž lešeňové podlahy pro trubková lešení Příplatek za první a každý další den použití lešení k ceně -1111 nebo -1112</t>
  </si>
  <si>
    <t>180,33*50</t>
  </si>
  <si>
    <t>949211811</t>
  </si>
  <si>
    <t>Demontáž lešeňové podlahy pro trubková lešení z fošen, prken nebo dřevěných sbíjených lešeňových dílců s příčníky nebo podélníky, ve výšce do 10 m</t>
  </si>
  <si>
    <t>Bourání konstrukcí</t>
  </si>
  <si>
    <t>971033351</t>
  </si>
  <si>
    <t>Vybourání otvorů ve zdivu základovém nebo nadzákladovém z cihel, tvárnic, příčkovek z cihel pálených na maltu vápennou nebo vápenocementovou plochy do</t>
  </si>
  <si>
    <t>PROSTUP VE ZDIVU ; /viz vykres c.3/ ; 1.PP ; 0,25/0,25 MM ; 1</t>
  </si>
  <si>
    <t>971033651</t>
  </si>
  <si>
    <t>OTVOR PRO DVERE ; /viz vykres c.3/ ; 1.PP ; 0,50*1,00*2,10 ; 1.NP ; 0,45*1,60*2,10 ; Součet</t>
  </si>
  <si>
    <t>967031132</t>
  </si>
  <si>
    <t>Přisekání (špicování) plošné nebo rovných ostění zdiva z cihel pálených rovných ostění, bez odstupu, po hrubém vybourání otvorů, na maltu vápennou neb</t>
  </si>
  <si>
    <t>1.PP ; 0,45*(0,25+0,25)*2 ; 0,50*2,10*2 ; 1.NP ; 0,45*2,10*2 ; Součet</t>
  </si>
  <si>
    <t>974031664</t>
  </si>
  <si>
    <t>Vysekání rýh ve zdivu cihelném na maltu vápennou nebo vápenocementovou pro vtahování nosníků do zdí, před vybouráním otvoru do hl. 150 mm, při v. nosn</t>
  </si>
  <si>
    <t>PRO NOSNIKY NAD NOVYMI OTVORY ; /viz vykres c.5+6/ ; 1.PP ; OZN.a ; 1,30*3 ; 1.NP ; OZN.b ; 1,90*3 ; Součet</t>
  </si>
  <si>
    <t>962032230</t>
  </si>
  <si>
    <t>Bourání zdiva nadzákladového z cihel nebo tvárnic z cihel pálených nebo vápenopískových, na maltu vápennou nebo vápenocementovou, objemu do 1 m3</t>
  </si>
  <si>
    <t>BOCNI SCHODISTOVA ZIDKA ; /odhad rozmeru- viz vykres c.3/ ; 1.PP ; 0,30*1,00*1,20</t>
  </si>
  <si>
    <t>962031133</t>
  </si>
  <si>
    <t>Bourání příček z cihel, tvárnic nebo příčkovek z cihel pálených, plných nebo dutých na maltu vápennou nebo vápenocementovou, tl. do 150 mm</t>
  </si>
  <si>
    <t>PRICKA 1.NP ; /viz vykres c.4 - odhad vysky/ ; 1,70*3,75 ; Odpocet otvoru ; -0,60*1,97 ; Součet</t>
  </si>
  <si>
    <t>967031732</t>
  </si>
  <si>
    <t>Přisekání (špicování) plošné nebo rovných ostění zdiva z cihel pálených plošné, na maltu vápennou nebo vápenocementovou, tl. na maltu vápennou nebo vá</t>
  </si>
  <si>
    <t>PO VYBOURANI ZIDKY A PRICKY ; 0,30*1,20 ; 0,15*3,75*2 ; Součet</t>
  </si>
  <si>
    <t>972054341</t>
  </si>
  <si>
    <t>Vybourání otvorů ve stropech nebo klenbách železobetonových bez odstranění podlahy a násypu, plochy do 0,25 m2, tl. do 150 mm</t>
  </si>
  <si>
    <t>PROSTUPY VE STROPE ; /predpokl.tl.300 mm= 2 x 150 mm -  viz vykres c.3/ ; 1.PP ; 300/450 MM ; 1*2 ; 300/300 MM ; 1*2 ; Součet</t>
  </si>
  <si>
    <t>977312114</t>
  </si>
  <si>
    <t>Řezání stávajících betonových mazanin s vyztužením hloubky přes 150 do 200 mm</t>
  </si>
  <si>
    <t>PROSTUPY VE STROPE ; 1.PP ; (0,30+0,45)*2 ; (0,30+0,30)*2 ; Součet</t>
  </si>
  <si>
    <t>963023711</t>
  </si>
  <si>
    <t>Vybourání schodišťových stupňů oblých, rovných nebo kosých ze zdi cihelné jednostranně</t>
  </si>
  <si>
    <t>STAVAJICI STUPNE ; /viz vykres c.3+5/ ; 1.PP ; 3,31*2</t>
  </si>
  <si>
    <t>965042131</t>
  </si>
  <si>
    <t>Bourání mazanin betonových nebo z litého asfaltu tl. do 100 mm, plochy do 4 m2</t>
  </si>
  <si>
    <t>PREDPOKLADANY PODKLAD SCHOD.STUPNU ; /nereseno/ ; 1.PP ; 0,60*3,31*0,30/2 ; STAVAJICI PODLAHA  ; /viz vykres c.4 - predpokl.skladba/ ; (20,05+3,95)*0,04 ; Součet</t>
  </si>
  <si>
    <t>968072455</t>
  </si>
  <si>
    <t>Vybourání kovových rámů oken s křídly, dveřních zárubní, vrat, stěn, ostění nebo obkladů dveřních zárubní, plochy do 2 m2</t>
  </si>
  <si>
    <t>ZARUBEN ZAZDIVANYCH A BOURANYCH DVERI ; /viz vykres c.3+5/ ; 1.PP ; 0,80*2,00 ; 1.NP ; 0,60*2,00 ; Součet</t>
  </si>
  <si>
    <t>968072456</t>
  </si>
  <si>
    <t>Vybourání kovových rámů oken s křídly, dveřních zárubní, vrat, stěn, ostění nebo obkladů dveřních zárubní, plochy přes 2 m2</t>
  </si>
  <si>
    <t>RAM STAVAJICICH POSUVNYCH DVERI ; /viz vykres c.3+5/ ; 1.PP ; 3,60*2,40</t>
  </si>
  <si>
    <t>965081213</t>
  </si>
  <si>
    <t>Bourání podlah z dlaždic bez podkladního lože nebo mazaniny, s jakoukoliv výplní spár keramických nebo xylolitových tl. do 10 mm, plochy přes 1 m2</t>
  </si>
  <si>
    <t>STAVAJICI DLAZBA VE VESTIBULU ; V PLOSE NOVE PODESTY ; /viz vykres c.5/ ; 1.PP ; 2,25*3,66 ; Mezisoučet ; STAVAJICI POSKOZENA DLAZBA ; /viz TZ - predb.odhad 10% plochy/ ; 1.PP ; (97,12-2,25*3,36)*0,10 ; 37,06*0,10 ; 35,45*0,10 ; Mezisoučet ; Součet</t>
  </si>
  <si>
    <t>985113131</t>
  </si>
  <si>
    <t>Pemrlování povrchu betonu rubu kleneb a podlah</t>
  </si>
  <si>
    <t>ZDRSNENI PODKLADU POD NOVOU PODESTU ; 1.PP ; 2,25*3,66</t>
  </si>
  <si>
    <t>985113192</t>
  </si>
  <si>
    <t>Pemrlování povrchu betonu Příplatek k cenám za plochu do 10 m2 jednotlivě</t>
  </si>
  <si>
    <t>978059541</t>
  </si>
  <si>
    <t>Odsekání obkladů stěn včetně otlučení podkladní omítky až na zdivo z obkládaček vnitřních, z jakýchkoliv materiálů, plochy přes 1 m2</t>
  </si>
  <si>
    <t>OBKLAD ZA UMYVADLEM ; /odhad plochy/ ; 1.NP ; 2,00</t>
  </si>
  <si>
    <t>978011161</t>
  </si>
  <si>
    <t>Otlučení vápenných nebo vápenocementových omítek vnitřních ploch stropů, v rozsahu přes 30 do 50 %</t>
  </si>
  <si>
    <t>978013161</t>
  </si>
  <si>
    <t>Otlučení vápenných nebo vápenocementových omítek vnitřních ploch stěn s vyškrabáním spar, s očištěním zdiva, v rozsahu přes 30 do 50 %</t>
  </si>
  <si>
    <t>STAVAJICI OMITKA STEN PRO OPRAVU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</si>
  <si>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K MISTU NALOZENI ; 30,024</t>
  </si>
  <si>
    <t>30,024</t>
  </si>
  <si>
    <t>30,024*27</t>
  </si>
  <si>
    <t>0,360 ; 2,238 ; 2,768 ; 0,494 ; Součet</t>
  </si>
  <si>
    <t>SKUT.CENA 3</t>
  </si>
  <si>
    <t>CELKOVA VAHA SUTI ; 30,024 ; ODPOCET SROTU A BETONU ; -0,755 ; -5,86 ; Součet</t>
  </si>
  <si>
    <t>Prorážení otvorů a ostatní bourací práce</t>
  </si>
  <si>
    <t>975021311</t>
  </si>
  <si>
    <t>Podchycení nadzákladového zdiva pod stropem dřevěnou výztuhou nad vybouraným otvorem, pro jakoukoliv délku podchycení, při tl. zdiva přes 450 do 600 m</t>
  </si>
  <si>
    <t>PRI BOURACICH PRACECH ; 4,00</t>
  </si>
  <si>
    <t>975053151</t>
  </si>
  <si>
    <t>Víceřadové podchycení stropů pro osazení nosníků dřevěnou výztuhou v. podchycení do 3,5 m a při zatížení hmotností přes 1500 kg/m2</t>
  </si>
  <si>
    <t>998018002</t>
  </si>
  <si>
    <t>Přesun hmot pro budovy občanské výstavby, bydlení, výrobu a služby ruční - bez užití mechanizace vodorovná dopravní vzdálenost do 100 m pro budovy s j</t>
  </si>
  <si>
    <t>HZS</t>
  </si>
  <si>
    <t>Hodinové zúčtovací sazby</t>
  </si>
  <si>
    <t>HZS 1</t>
  </si>
  <si>
    <t>Zednické výpomoce - přesný počet hodin bude fakturován dle skutečnosti za hodinovou sazbu zhotovitele po odsouhlasení ve stavebním deníku</t>
  </si>
  <si>
    <t>RYHY, PRURAZY, ZABETONOVANI ATD. ; 48,00 ; 23,13 ; 42,27 ; Součet ; 119,51*1,1 Přepočtené koeficientem množství</t>
  </si>
  <si>
    <t>HZS 2</t>
  </si>
  <si>
    <t>Ostatní pomocné a nezměřitelné práce - přesný počet hodin bude fakturován dle skutečnosti za hodinovou sazbu zhotovitele po odsouhlasení ve stavebním</t>
  </si>
  <si>
    <t>OPRAVA ;  KONSTRUKCE A DETAILY NEODHALITELNE PROJEKTEM ; 200,00 ; Součet</t>
  </si>
  <si>
    <t xml:space="preserve">  SO 20-11</t>
  </si>
  <si>
    <t>Rekonstrukce stropu 1. PP</t>
  </si>
  <si>
    <t>SO 20-11</t>
  </si>
  <si>
    <t>beton 166,807*2,5=417,018 [A]</t>
  </si>
  <si>
    <t>z vrtu MP: 40*3,1416*0,2^2/4*1,8=2,262 [A]</t>
  </si>
  <si>
    <t>lepenka</t>
  </si>
  <si>
    <t>314,7506*0,01*2,5=7,869 [A]</t>
  </si>
  <si>
    <t>TR108/16</t>
  </si>
  <si>
    <t>4*8=32,000 [A]</t>
  </si>
  <si>
    <t>26144</t>
  </si>
  <si>
    <t>VRTY PRO KOTVENÍ, INJEKTÁŽ A MIKROPILOTY NA POVRCHU TŘ. IV D DO 200MM</t>
  </si>
  <si>
    <t>vrty pro MP: 8*4=32,000 [A]</t>
  </si>
  <si>
    <t>272325</t>
  </si>
  <si>
    <t>ZÁKLADY ZE ŽELEZOBETONU DO C30/37</t>
  </si>
  <si>
    <t>C30/37 - XC3</t>
  </si>
  <si>
    <t>4*0,5*0,5*0,3=0,300 [A]</t>
  </si>
  <si>
    <t>272365</t>
  </si>
  <si>
    <t>VÝZTUŽ ZÁKLADŮ Z OCELI 10505, B500B</t>
  </si>
  <si>
    <t>0,649=0,649 [A]</t>
  </si>
  <si>
    <t>285392</t>
  </si>
  <si>
    <t>DODATEČNÉ KOTVENÍ VLEPENÍM BETONÁŘSKÉ VÝZTUŽE D DO 16MM DO VRTŮ</t>
  </si>
  <si>
    <t>polozka nezahrnuje vyztuz - vykazano zvlast. Vrt R16, dl. 300 mm</t>
  </si>
  <si>
    <t>69+76+36+52=233,000 [A]</t>
  </si>
  <si>
    <t>R285392</t>
  </si>
  <si>
    <t>polozka nezahrnuje vyztuz - vykazano zvlast. Vrt R16, dl. 500 mm</t>
  </si>
  <si>
    <t>58*2+22*2+240=400,000 [A]</t>
  </si>
  <si>
    <t>311324</t>
  </si>
  <si>
    <t>ZDI A STĚNY PODP A VOL ZE ŽELEZOBET DO C25/30</t>
  </si>
  <si>
    <t>úložný práh C25/30 - XC3, XF3</t>
  </si>
  <si>
    <t>zacatek: 4,85=4,850 [A]  
hala: 24,5=24,500 [B]  
Celkem: A+B=29,350 [C]</t>
  </si>
  <si>
    <t>zacatek: 0,6977=0,698 [A]  
hala: 3,1632=3,163 [B]  
Celkem: A+B=3,861 [C]</t>
  </si>
  <si>
    <t>334325</t>
  </si>
  <si>
    <t>MOSTNÍ PILÍŘE A STATIVA ZE ŽELEZOVÉHO BETONU DO C30/37</t>
  </si>
  <si>
    <t>sloupy stropu</t>
  </si>
  <si>
    <t>4*0,3*0,3*2,7=0,972 [A]</t>
  </si>
  <si>
    <t>334365</t>
  </si>
  <si>
    <t>VÝZTUŽ MOSTNÍCH PILÍŘŮ A STATIV Z OCELI 10505, B500B</t>
  </si>
  <si>
    <t>0,703=0,703 [A]</t>
  </si>
  <si>
    <t>411325</t>
  </si>
  <si>
    <t>STROPY ZE ŽELEZOBETONU DO C30/37</t>
  </si>
  <si>
    <t>21,35+61,7=83,050 [A]</t>
  </si>
  <si>
    <t>411365</t>
  </si>
  <si>
    <t>VÝZTUŽ STROPŮ Z BETONÁŘSKÉ OCELI 10505, B500B</t>
  </si>
  <si>
    <t>4,6225+4,4436+1,5312+4,8841=15,481 [A]</t>
  </si>
  <si>
    <t>výplň mezi podchodem a úložným prahem C16/20-X0</t>
  </si>
  <si>
    <t>0,8*0,65=0,520 [A]</t>
  </si>
  <si>
    <t>(85+228)*0,05=15,650 [A]</t>
  </si>
  <si>
    <t>(85+228)*0,002=0,626 [A]</t>
  </si>
  <si>
    <t>45747</t>
  </si>
  <si>
    <t>VYROVNÁVACÍ A SPÁD VRSTVY Z MALTY ZVLÁŠTNÍ (PLASTMALTA)</t>
  </si>
  <si>
    <t>výplň ozubu</t>
  </si>
  <si>
    <t>(17,0+40,8+6,6)*0,005=0,322 [A]</t>
  </si>
  <si>
    <t>položka zahrnuje:    
- dodání zvláštní malty (plastmalty) předepsané kvality a její rozprostření v předepsané tloušťce a v předepsaném tvaru</t>
  </si>
  <si>
    <t>sanace po rezani u VB</t>
  </si>
  <si>
    <t>0,5*2*(48+17,5)=65,500 [A]</t>
  </si>
  <si>
    <t>reprofilace horního povrchu odbouraných vnitřních stěn</t>
  </si>
  <si>
    <t>9,5=9,500 [A]</t>
  </si>
  <si>
    <t>626213</t>
  </si>
  <si>
    <t>REPROFILACE VODOROVNÝCH PLOCH SHORA SANAČNÍ MALTOU JEDNOVRST TL 30MM</t>
  </si>
  <si>
    <t>zacatek: 0,6*(5,5+17,2+5,05)=16,650 [A]  
hala: 0,6*(5,6+48+6,1)=35,820 [B]</t>
  </si>
  <si>
    <t>64711</t>
  </si>
  <si>
    <t>VÝMĚNA OKEN S DŘEV RÁMEM</t>
  </si>
  <si>
    <t>výměna okna u architektonického prvku včetně ochrany, demontáže a zpětné montáže mříže</t>
  </si>
  <si>
    <t>2,05*1,35=2,768 [A]</t>
  </si>
  <si>
    <t>položka zahrnuje:    
- zaměření stávajícího stavu    
- demontáž stávajících oken    
- odvoz a likvidace demontovaných oken    
- dodávka oken dle specifikace objednatele    
- montáž nových oken do připravených otvorů (tj. zakotvení do ostění a zapěnění spáry PUR pěnou)    
- seřízení výrobků k jejich plné funkčnosti    
- zapravení venkovního i vnitřního ostění    
- zajištění prováděných prací tak, aby nebyly znečištěny a poškozeny vnitřní prostory     
- výmalba vnitřních ostění oken     
- zajištění úklidu vnitřních i vnějších prostor</t>
  </si>
  <si>
    <t>64732</t>
  </si>
  <si>
    <t>VÝMĚNA VRAT DŘEVĚNÝCH SE SKLEN VÝPLNÍ</t>
  </si>
  <si>
    <t>výměna vrat u architektonického prvku</t>
  </si>
  <si>
    <t>1,5*2,25=3,375 [A]</t>
  </si>
  <si>
    <t>položka zahrnuje:    
- zaměření stávajícího stavu    
- demontáž stávajících vrat    
- odvoz a likvidace demontovaných vrat    
- dodávka vrat dle specifikace objednatele včetně předepsané povrchové úpravy    
- montáž a osazení nových vrat    
- seřízení výrobků k jejich plné funkčnosti</t>
  </si>
  <si>
    <t>711132</t>
  </si>
  <si>
    <t>IZOLACE BĚŽNÝCH KONSTRUKCÍ PROTI VOLNĚ STÉKAJÍCÍ VODĚ ASFALTOVÝMI PÁSY</t>
  </si>
  <si>
    <t>asfaltovy pas ulozeni desky na stenu (kolmo na kolej)</t>
  </si>
  <si>
    <t>zacatek: 0,615*(5,5+5,05)=6,488 [A]  
hala: 0,615*(5,6+6,1)=7,196 [B]  
Celkem: A+B=13,684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</si>
  <si>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</si>
  <si>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711415</t>
  </si>
  <si>
    <t>IZOLACE MOSTOVEK CELOPLOŠ POLYMERNÍ</t>
  </si>
  <si>
    <t>krystalizační nátěr pod prefabrikáty</t>
  </si>
  <si>
    <t>(47,9+1,4)*(0,28+0,18+0,5)=47,328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</si>
  <si>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</si>
  <si>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71619</t>
  </si>
  <si>
    <t>IZOLACE PROTI ELEKTRICKÝM VLIVŮM Z JINÉHO MATERIÁLU</t>
  </si>
  <si>
    <t>elektroizolační desky tl. 10 mm v uložení na ozub</t>
  </si>
  <si>
    <t>(16,7+40,59+6,3)*2*0,1=12,718 [A]</t>
  </si>
  <si>
    <t>mříž: (0,08*1,25*14+0,14*2,05*2)=1,974 [A]</t>
  </si>
  <si>
    <t>85+228=313,000 [A]</t>
  </si>
  <si>
    <t>bocni izolace UP: (0,5+0,6+1)*(17,7+22,35+14,1)=113,715 [A]  
snížení: (0,5+0,6+0,7)*6,6=11,880 [B]  
Celkem: A+B=125,595 [C]</t>
  </si>
  <si>
    <t>919142</t>
  </si>
  <si>
    <t>ŘEZÁNÍ ŽELEZOBETONOVÝCH KONSTRUKCÍ TL DO 100MM</t>
  </si>
  <si>
    <t>předříznutí stropu u výpravní budovy - deska</t>
  </si>
  <si>
    <t>41,5+17,7-5,2=54,000 [A]</t>
  </si>
  <si>
    <t>předříznutí stropu u výpravní budovy - trámy</t>
  </si>
  <si>
    <t>12*0,15+14*0,2+3*0,2+2*0,5=6,200 [A]</t>
  </si>
  <si>
    <t>931181</t>
  </si>
  <si>
    <t>VÝPLŇ DILATAČ SPAR Z POLYSTYRENU TL DO 10MM</t>
  </si>
  <si>
    <t>výplň mezi novým stropem a VB</t>
  </si>
  <si>
    <t>41,5*0,275+17,7*0,275=16,280 [A]</t>
  </si>
  <si>
    <t>výplň ozubu z polystyrenu + výplň dilatačních spar</t>
  </si>
  <si>
    <t>(0,25+0,1)*(17,0+40,9+6,6)=22,575 [A]  
spáry: 4,7*2*0,275+1,45*2*0,275=3,383 [B]  
Celkem: A+B=25,958 [C]</t>
  </si>
  <si>
    <t>931184</t>
  </si>
  <si>
    <t>VÝPLŇ DILATAČNÍCH SPAR Z POLYSTYRENU TL 40MM</t>
  </si>
  <si>
    <t>výplň mezi podchodem a úložným prahem</t>
  </si>
  <si>
    <t>0,65*7,4=4,810 [A]</t>
  </si>
  <si>
    <t>931185</t>
  </si>
  <si>
    <t>VÝPLŇ DILATAČNÍCH SPAR Z POLYSTYRENU TL 50MM</t>
  </si>
  <si>
    <t>výplň mezi nosné stěny a novou deskou</t>
  </si>
  <si>
    <t>93122</t>
  </si>
  <si>
    <t>VLOŽKA DILATAČ SPAR Z FÓLIÍ</t>
  </si>
  <si>
    <t>separační folie v ozubu</t>
  </si>
  <si>
    <t>(17,0+40,9+6,6)*0,8=51,600 [A]</t>
  </si>
  <si>
    <t>1,45+1,45+4,7+4,7=12,300 [A]</t>
  </si>
  <si>
    <t>931332</t>
  </si>
  <si>
    <t>TĚSNĚNÍ DILATAČNÍCH SPAR POLYURETANOVÝM TMELEM PRŮŘEZU DO 200MM2</t>
  </si>
  <si>
    <t>tmel v ozubu</t>
  </si>
  <si>
    <t>(17,0+40,9+6,6)*2=129,000 [A]</t>
  </si>
  <si>
    <t>předtěsnení ozubu</t>
  </si>
  <si>
    <t>(17,0+40,9+6,6)*1=64,500 [A]</t>
  </si>
  <si>
    <t>oplechování u VB: (17,7+42)*0,35*0,002*7850=328,052 [A]  
měřící body pro bludné proudy: 12*4=48,000 [B]  
Celkem: A+B=376,052 [C]</t>
  </si>
  <si>
    <t>strop: 5,8*(17,2+48)*0,2=75,632 [A]  
stena: 1,01*(5,5+17,2+5,05+5,6+48+6,1)=88,325 [B]  
vnitrni steny: 9,5*0,3=2,850 [C]  
Celkem: A+B+C=166,807 [D]</t>
  </si>
  <si>
    <t>izolace na desce pod nástupištěm</t>
  </si>
  <si>
    <t>314,7506=314,751 [A]</t>
  </si>
  <si>
    <t>R94817</t>
  </si>
  <si>
    <t>DOČASNÉ KONSTRUKCE Z OCEL NOSNÍKŮ VČET ODSTRAN</t>
  </si>
  <si>
    <t>provizorní zajištění stojek zastřešení 1. nástupiště v rámci provádění bouracích a stavebních prací na stropě 1. PP VB</t>
  </si>
  <si>
    <t>11=11,000 [A]</t>
  </si>
  <si>
    <t>R94894</t>
  </si>
  <si>
    <t>PODPĚRNÉ SKRUŽE KOVOVÉ</t>
  </si>
  <si>
    <t>prostorové zajištění architektonických prvků v průběhu bouracích a stavebních prací na stropě 1.PP VB</t>
  </si>
  <si>
    <t xml:space="preserve">  SO 20-20.01</t>
  </si>
  <si>
    <t>Zastřešení nástupiště č.1</t>
  </si>
  <si>
    <t>SO 20-20.01</t>
  </si>
  <si>
    <t>014102.a</t>
  </si>
  <si>
    <t>1: 166,39m3*2,1t/m3=349,419 [A]t ; zemina z pol. č. 17120</t>
  </si>
  <si>
    <t>131736</t>
  </si>
  <si>
    <t>HLOUBENÍ JAM ZAPAŽ I NEPAŽ TŘ. I, ODVOZ DO 12KM</t>
  </si>
  <si>
    <t>1: 10,54m3*18ks=189,720 [A]m3 ; výkopy pro základy provizorního podepření - dle přílohy č. 10.5, včetně odvozu materiálu do recyklačního střediska, poplatek uveden v pol. č. 014102.a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</si>
  <si>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</si>
  <si>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1: 189,72m3=189,720 [A]m3 ; materiál z pol. č. 13173   
2: -23,33m3=-23,330 [B]m3 ; odpočet materiálu z pol. č. 17411   
3: Celkem: A+B=166,390 [C]m3 ; přebytečný materiál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</si>
  <si>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</si>
  <si>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1: 9,24m3*18ks=166,320 [A]m3 ; zásypy základů provizorního podepření - dle přílohy č. 10.5, materiál ze stavby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</si>
  <si>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</si>
  <si>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27231A</t>
  </si>
  <si>
    <t>ZÁKLADY Z PROSTÉHO BETONU DO C20/25</t>
  </si>
  <si>
    <t>1: 23,33m3=23,330 [A]m3 ; základové patky provizorního podepření z betonu C20/25 - dle přílohy č. 10.5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</si>
  <si>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proudů,</t>
  </si>
  <si>
    <t>71222</t>
  </si>
  <si>
    <t>POVLAK KRYTINY STŘECH O SKL DO 30° DVOUVRST ASF IZOL PÁSY</t>
  </si>
  <si>
    <t>1: 420,0m2=450,000 [A]m2 ; včetně posypu u druhé vrstvy</t>
  </si>
  <si>
    <t>položka zahrnuje:      
- dodání  předepsaného materiálu      
- očištění a ošetření podkladu, zadávací dokumentace může zahrnout i případné vyspravení      
- zřízení povlakové krytiny jako kompletního povlaku, případně komplet. soustavy nebo systému podle příslušného  technolog. předpisu      
- zřízení povlakové krytiny po etapách, včetně pracovních spár a spojů      
- úprava u okrajů, rohů, hran, dilatačních i pracovních spojů, odvodnění, otvorů, a pod.      
- zajištění odvodnění povrchu      
- úprava, očištění a ošetření prostoru kolem krytiny</t>
  </si>
  <si>
    <t>74B830.a</t>
  </si>
  <si>
    <t>OCELOVÁ KONSTRUKCE NESTANDARDNÍ</t>
  </si>
  <si>
    <t>1: 755,0kg*18ks=13 590,000 [A]kg ; podepření zastřešení u VB z oceli S235 JR      
2: 36ks*3,14*0,008m*0,008m*2,6m*7850kg/m3=147,657 [B]kg ; lanková táhla D 16 mm dl. 2,6 m     
3: 36ks*3,14*0,01m*0,01m*4,3m*7850kg/m3=381,567 [C]kg ; lanková táhla D 20 mm dl. 4,3 m     
Celkem: A+B+C=14 119,224 [D]kg ; dle přílohy č. 10.5</t>
  </si>
  <si>
    <t>1. Položka obsahuje:      
 – všechny náklady na materiál a montáž dodaného zařízení, protikorozně ošetřeného podle TKP se všemi pomocnými doplňujícími součástmi a pracemi s použitím mechanizmů      
2. Položka neobsahuje:      
 – základovou konstrukci      
3. Způsob měření:      
Udává se hmotnost v kilogramech.</t>
  </si>
  <si>
    <t>76281</t>
  </si>
  <si>
    <t>STROPNÍ KONSTRUKCE Z ŘEZIVA</t>
  </si>
  <si>
    <t>1: 1,2m3=1,200 [A]m3 ; výměna prvků podbití - dle přílohy č. 10.3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</si>
  <si>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</si>
  <si>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76421</t>
  </si>
  <si>
    <t>OPLECHOVÁNÍ A LEMOVÁNÍ KONSTRUKCÍ Z POZINKOVANÉHO PLECHU</t>
  </si>
  <si>
    <t>1: 21,35m2*1,2=25,620 [A]m2 ; krycí plech u VB    
2: 42,7m2*1,2=51,240 [B]m2 ; okraj zastřešení    
3: 6,72m2*1,2=8,064 [C]m2 ; lemovací čelní plech   
4: 0,72m2*1,2=0,864 [D]m2 ; lemovací čelní plech   
Celkem: A+B+C+D=85,788 [E]m2, poplastovaný plech + 20% prořezy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</si>
  <si>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</t>
  </si>
  <si>
    <t>764414</t>
  </si>
  <si>
    <t>ŽLABY Z POZINK PLECHU RŠ DO 500MM</t>
  </si>
  <si>
    <t>1: 85,4m=85,400 [A]m ; mezistřešní odvod. žlab, poplastovaný plech, vč. upevňovacích žlab. pásků (PKO žárovým zinkováním), vč. napojení na stávající svody,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</si>
  <si>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       
- položka zahrnuje háky, zděře, čela, manžety, odbočky, kolena, rohy, hrdla, odskoky, výpusti, přechodové kusy a pod.</t>
  </si>
  <si>
    <t>1: 0,86m2=0,860 [A]m2 ; nátěrová plocha konzol U 120 - PKO na částech stávajícího zastřešení dle přílohy č. 10.3</t>
  </si>
  <si>
    <t>78375</t>
  </si>
  <si>
    <t>NÁTĚRY TESAŘ KONSTR PROTIPLÍSŇOVÉ A PROTIPOŽÁRNÍ</t>
  </si>
  <si>
    <t>1: 450,0m2=450,000 [A]m2 ; ochranný impregnační nátěr</t>
  </si>
  <si>
    <t>86627</t>
  </si>
  <si>
    <t>CHRÁNIČKY Z TRUB OCELOVÝCH DN DO 100MM</t>
  </si>
  <si>
    <t>1: 5ks*4,05m=20,250 [A]m ; ocel. chráničky DN 40 mm, vč. pásku pro připevnění</t>
  </si>
  <si>
    <t>položky pro zhotovení potrubí platí bez ohledu na sklon.      
zahrnuje:      
- výrobní dokumentaci (včetně technologického předpisu)      
- dodání veškerého trubního a pomocného materiálu  (trouby,  trubky,  tvarovky,  spojovací a těsnící  materiál a pod.), podpěrných, závěsných a upevňovacích prvků, včetně potřebných úprav      
- úprava a příprava podkladu a podpěr, očištění a ošetření podkladu a podpěr      
- zřízení plně funkčního potrubí, kompletní soustavy, podle příslušného technologického předpisu      
- zřízení potrubí i jednotlivých částí po etapách, včetně pracovních spar a spojů, pracovního zaslepení konců a pod.      
- úprava prostupů, průchodů  šachtami a komorami, okolí podpěr a vyústění, zaústění, napojení, vyvedení a upevnění odpad. výustí      
- ochrana potrubí nátěrem (vč. úpravy povrchu), případně izolací, nejsou-li tyto práce předmětem jiné položky      
- úprava, očištění a ošetření prostoru kolem potrubí      
 včetně případně předepsaného utěsnění konců chrániček      
- položky platí pro práce prováděné v prostoru zapaženém i nezapaženém a i v kolektorech, chráničkách      
- opláštění dle dokumentace a nutné opravy opláštění při jeho poškození</t>
  </si>
  <si>
    <t>919151</t>
  </si>
  <si>
    <t>ŘEZÁNÍ OCELOVÝCH PROFILŮ PRŮŘEZU DO 1000MM2</t>
  </si>
  <si>
    <t>1: 2*14ks=28,000 [A]ks ; zkrácení konzoly zastřešení - profil 2U 160</t>
  </si>
  <si>
    <t>položka zahrnuje řezání ocelových profilů bez ohledu na tvar a způsob provedení</t>
  </si>
  <si>
    <t>919158</t>
  </si>
  <si>
    <t>R</t>
  </si>
  <si>
    <t>ZKRÁCENÍ ZASTŘEŠENÍ</t>
  </si>
  <si>
    <t>1: 70,205m=70,205 [A]m ; zkrácení stávajícího zastřešení</t>
  </si>
  <si>
    <t>1. Položka obsahuje:     
 – všechny náklady na řezání stávajícího zastřešení     
2. Způsob měření:     
Měří se metr délkový.</t>
  </si>
  <si>
    <t>1: 0,5m*0,006m*86,0m*7,85t/m3=2,025 [A]t ; demontáž stáv. odvodňovacího žlabu  
2: 2*0,3m*0,006m*86,0m*7,85t/m3=2,430 [B]t ; demontáž stáv. oplechování u výpravní budovy 
3: 2*0,3m*0,006m*86,0m*7,85t/m3=2,430 [C]t ; demontáž stáv. oplechování okraje střechy 
Celkem: A+B+C=6,885 [D]t ; vč. odvozu do recyklačního střediska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</si>
  <si>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</si>
  <si>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96815</t>
  </si>
  <si>
    <t>VYSEKÁNÍ OTVORŮ, KAPES, RÝH V ŽELEZOBETONOVÉ KONSTRUKCI</t>
  </si>
  <si>
    <t>1: (3,14*0,1m*0,1m*0,3m)*18ks=0,170 [A]m3 ; vrt D 200 mm skrz žb. stropní desku pro svislé stojky procházející stropem, vč. odvozu do recyklačního střediska a poplatku za uložení odpadu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</si>
  <si>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položka zahrnuje veškeré další práce plynoucí z technologického předpisu a z platných předpisů</t>
  </si>
  <si>
    <t>97618</t>
  </si>
  <si>
    <t>VYBOURÁNÍ DROBNÝCH PŘEDMĚTŮ DŘEVĚNÝCH</t>
  </si>
  <si>
    <t>1: 1,2m3=1,200 [A]m3 ; odstranění stávajících prvků podbití - dle přílohy č. 10.3, vč. odvozu do recyklačního střediska a poplatku za uložení odpadu</t>
  </si>
  <si>
    <t>97818</t>
  </si>
  <si>
    <t>ODSTRANĚNÍ STŘEŠNÍ KRYTINY Z ASFALTOVÝCH PÁSŮ</t>
  </si>
  <si>
    <t>1: 450,0m2=450,000 [A]m2 ; odstranění stávající krytiny z asfalt. pásů, vč. odvozu do recyklačního střediska a poplatku za uložení odpadu</t>
  </si>
  <si>
    <t xml:space="preserve">  SO 20-20.02</t>
  </si>
  <si>
    <t>Zastřešení nástupiště č.2</t>
  </si>
  <si>
    <t>SO 20-20.02</t>
  </si>
  <si>
    <t>VÝKOPEK</t>
  </si>
  <si>
    <t>1: 21,65m3*2,1t/m3=45,465 [A]t ; zemina z pol. č. 17120</t>
  </si>
  <si>
    <t>1: 62,35m3=62,350 [A]m3 ; výkop pro patky - dle přílohy č. 15, včetně odvozu materiálu do recyklačního střediska, poplatek uveden v pol. č. 014102.a</t>
  </si>
  <si>
    <t>1: 62,35m3=62,350 [A]m3 ; materiál z pol. č. 13173  
2: -40,7m3=-40,700 [B]m3 ; odpočet materiálu z pol. č. 17411  
3: Celkem: A+B=21,650 [C]m3 ; přebytečný materiál</t>
  </si>
  <si>
    <t>1: 40,70m3=40,700 [A]m3 ; zásyp výkopu pro patky - dle přílohy č. 15, materiál ze stavby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</si>
  <si>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</si>
  <si>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261513</t>
  </si>
  <si>
    <t>VRTY PRO KOTVENÍ A INJEKTÁŽ TŘ V NA POVRCHU D DO 25MM</t>
  </si>
  <si>
    <t>1: 0,4m*3*2*2ks=4,800 [A]m ; vrty pro kotvení dvojitých stojek na schod. zdech podchodu</t>
  </si>
  <si>
    <t>1: 31,31m3=31,310 [A]m3 ; základové patky z betonu C25/30-XF2 - dle přílohy č. 11, vč. izolačního nátěru Np+2Na</t>
  </si>
  <si>
    <t>1: 2378,9kg/1000=2,379 [A]t ; výztuž základové patky z oceli B500B - dle přílohy č. 13</t>
  </si>
  <si>
    <t>1: 3,53m3=3,530 [A]m3 ; podkladní beton základové patky - dle přílohy č. 11  
2: 0,25m*0,55m*0,37m*6ks=0,305 [B]m3, obetonování patek - u stojky  
3: 1,2m*0,55m*1,2m*6ks=4,752 [C]m3, obetonování patek - náběhy  
4: 0,4m*0,4m*0,6m*3ks=0,288 [D]m3 ; pod lapač střešních splavenin  
Celkem: A+B+C+D=8,875 [E]m3 ; beton C25/30-XF2</t>
  </si>
  <si>
    <t>1: 0,13m3=0,130 [A]m3 ; podlití patních plechů stojek plastmaltou - dle přílohy č. 11</t>
  </si>
  <si>
    <t>1: 75,0m=75,000 [A]m ; vč. pásku 50x4x1400 mm, á 250 mm - 301 ks, dle přílohy č. 10.1</t>
  </si>
  <si>
    <t>1. Položka obsahuje:    
 – kompletní montáž, rozměření, upevnění, sváření, řezání, spojování a pod.     
 – veškerý spojovací a montážní materiál    
 – pomocné mechanismy a nátěr    
2. Položka neobsahuje:    
 X    
3. Způsob měření:    
Měří se metr délkový.</t>
  </si>
  <si>
    <t>1: 923,95kg=923,950 [A]kg ; stojka č. 1 - dle přílohy č. 6  
2: 939,04kg=939,040 [B]kg ; stojka č. 2 - dle přílohy č. 6  
3: 949,71kg=949,710 [C]kg ; stojka č. 3 - dle přílohy č. 6  
4: 3107,48kg=3 107,480 [D]kg ; stojka č. 4, 5 a 6 - dle přílohy č. 6  
5: 2569,12kg=2 569,120 [E]kg ; stojka č. 7, 8 a 9 -  dle přílohy č. 6  
6: 10917,88kg=10 917,880 [F]kg ; vaznice - dle přílohy č. 7  
Celkem: A+B+C+D+E+F=19 407,180 [G]kg ; ocel S355 JR, vč. epoxidehtového nátěru na části OK pod nástupištěm</t>
  </si>
  <si>
    <t>1. Položka obsahuje:    
 – všechny náklady na materiál a montáž dodaného zařízení, protikorozně ošetřeného podle TKP se všemi pomocnými doplňujícími součástmi a pracemi s použitím mechanizmů    
2. Položka neobsahuje:    
 – základovou konstrukci    
3. Způsob měření:    
Udává se hmotnost v kilogramech.</t>
  </si>
  <si>
    <t>76411</t>
  </si>
  <si>
    <t>KRYTINA STŘECH Z POZINK PLECHU</t>
  </si>
  <si>
    <t>1: 451,32m2=451,320 [A]m2 ; trapézové plechy s antikondenzační úpravou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</si>
  <si>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</si>
  <si>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1: 120,0m2*1,2=144,000 [A]m2, poplastovaný plech + 20% prořezy - dle přílohy č. 10.2</t>
  </si>
  <si>
    <t>783161</t>
  </si>
  <si>
    <t>PROTIKOROZ OCHRANA OK KOMBIN POVLAKEM S NÁSTŘIKEM METALIZACÍ</t>
  </si>
  <si>
    <t>1: 17,63m2=17,630 [A]m2 ; stojka č. 1 - dle přílohy č. 6  
2: 18,01m2=18,010 [B]m2 ; stojka č. 2 - dle přílohy č. 6  
3: 18,29m2=18,290 [C]m2 ; stojka č. 3 - dle přílohy č. 6  
4: 61,52m2=61,520 [D]m2 ; stojka č. 4, 5 a 6 - dle přílohy č. 6  
5: 170,99m2=170,990 [E]m2 ; stojka č. 7, 8 a 9 -  dle přílohy č. 6  
6: 279,94m2=279,940 [F]m2 ; vaznice - dle přílohy č. 7  
Celkem: A+B+C+D+E+F=566,380 [G]kg ; ocel S355 JR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</si>
  <si>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    
- opláštění dle dokumentace a nutné opravy opláštění při jeho poškození</t>
  </si>
  <si>
    <t>93650</t>
  </si>
  <si>
    <t>DROBNÉ DOPLŇK KONSTR KOVOVÉ</t>
  </si>
  <si>
    <t>1: 87,45kg*6ks=524,700 [A]kg ; kotevní koš stojky zastřešení z oceli S355 JR  
2: 1,482kg/ks*12ks=17,784 [B]kg ; ukotvení dvojitých stojek č. 7, 8 a 9 na schod. zdech  
Celkem: A+B=542,484 [C]kg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</si>
  <si>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</si>
  <si>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20-20.03</t>
  </si>
  <si>
    <t>Zastřešení nástupiště č.3</t>
  </si>
  <si>
    <t>SO 20-20.03</t>
  </si>
  <si>
    <t>1: 4,76m3*2,1t/m3=9,996 [A]t ; zemina z pol. č. 17120</t>
  </si>
  <si>
    <t>1: 17,58m3=17,580 [A]m3 ; výkop pro patky - dle přílohy č. 16, včetně odvozu materiálu do recyklačního střediska, poplatek uveden v pol. č. 014102.a</t>
  </si>
  <si>
    <t>1: 17,58m3=17,580 [A]m3 ; materiál z pol. č. 13173   
2: -12,82m3=-12,820 [B]m3 ; odpočet materiálu z pol. č. 17411   
3: Celkem: A+B=4,760 [C]m3 ; přebytečný materiál</t>
  </si>
  <si>
    <t>1: 12,82m3=12,820 [A]m3 ; zásyp výkopu pro patky - dle přílohy č. 16, materiál ze stavby</t>
  </si>
  <si>
    <t>1: 0,4m*2*2*2ks=3,200 [A]m ; vrty pro kotvení dvojitých stojek na schod. zdech podchodu</t>
  </si>
  <si>
    <t>položka zahrnuje:      
přemístění, montáž a demontáž vrtných souprav      
svislou dopravu zeminy z vrtu      
vodorovnou dopravu zeminy bez uložení na skládku      
případně nutné pažení dočasné (včetně odpažení) i trvalé</t>
  </si>
  <si>
    <t>1: 14,27m3=14,270 [A]m3 ;  dle přílohy č. 12   
2: -3,14*0,1m*0,1m*1,5m=-0,047 [B]m3 ; odpočet materiálu u patky č. 4 pro průchod odvodnění   
Celkem: A+B=14,223 [C]m3 ; základové patky z betonu C25/30-XF2 - dle přílohy č. 12, vč. izolačního nátěru Np+2Na</t>
  </si>
  <si>
    <t>1: 993,2kg/1000=0,993 [A]t ; výztuž základové patky z oceli B500B - dle přílohy č. 14</t>
  </si>
  <si>
    <t>Položka zahrnuje veškerý materiál, výrobky a polotovary, včetně mimostaveništní a vnitrostaveništní dopravy (rovněž přesuny), včetně naložení a složení, případně s uložením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74),      
- povrchovou antikorozní úpravu výztuže,      
- separaci výztuže,      
- osazení měřících zařízení a úpravy pro ně,      
- osazení měřících skříní nebo míst pro měření bludných proudů.</t>
  </si>
  <si>
    <t>1: 1,43m3=1,430 [A]m3 ; podkladní beton základové patky - dle přílohy č. 12   
2: 0,25m*0,55m*0,37m*10ks=0,509 [B]m3, obetonování patek - u stojky   
3: 1,2m*0,55m*1,2m*10ks=7,920 [C]m3, obetonování patek - náběhy   
4: 0,4m*0,4m*0,6m*5ks=0,480 [D]m3 ; pod lapač střešních splavenin   
Celkem: A+B+C+D=10,339 [E]m3 ; beton C25/30-XF2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</si>
  <si>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</t>
  </si>
  <si>
    <t>1: 0,06m3=0,060 [A]m3 ; podlití patních plechů stojek plastmaltou - dle přílohy č. 12</t>
  </si>
  <si>
    <t>položka zahrnuje:      
- dodání zvláštní malty (plastmalty) předepsané kvality a její rozprostření v předepsané tloušťce a v předepsaném tvaru</t>
  </si>
  <si>
    <t>1: 117,1m=117,100 [A]m ; vč. pásku 50x4x1400 mm, á 250 mm - 133 ks, dle přílohy č. 10.1</t>
  </si>
  <si>
    <t>1. Položka obsahuje:      
 – kompletní montáž, rozměření, upevnění, sváření, řezání, spojování a pod.       
 – veškerý spojovací a montážní materiál      
 – pomocné mechanismy a nátěr      
2. Položka neobsahuje:      
 X      
3. Způsob měření:      
Měří se metr délkový.</t>
  </si>
  <si>
    <t>1: 1687,63kg=1 687,630 [A]kg ; stojka č. 1 a 2 z oceli S355JR - dle přílohy č. 8   
2: 626,36kg=626,360 [B]kg ; vaznice z oceli S355JR - dle přílohy č. 9   
3: 421,73kg=421,730 [C]kg ; přípoj podhledu z oceli S235 J2 - dle přílohy č. 10.2   
Celkem: A+B+C=2 735,720 [D]kg , včetně PKO, vč. epoxidehtového nátěru</t>
  </si>
  <si>
    <t>74B830.b</t>
  </si>
  <si>
    <t>1: 4449,05kg=4 449,050 [A]kg ; montáž stávajících vaznic I 160</t>
  </si>
  <si>
    <t>položka zahrnuje:     
- osazení demontovaného zařízení a veškeré nutné práce s tím spojené</t>
  </si>
  <si>
    <t>74F429</t>
  </si>
  <si>
    <t>DEMONTÁŽ NESTANDARDNÍCH KOVOVÝCH KONSTRUKCÍ</t>
  </si>
  <si>
    <t>1: 4238,54kg=4 238,540 [A]kg ; demontáž stávajících vaznic I 160   
2: (266,0m2+321,0m2)*5,35kg/m2=3 140,450 [B]kg ; demontáž stáv. trapéz. plechu   
Celkem: A+B=7 378,990 [C]kg</t>
  </si>
  <si>
    <t>1. Položka obsahuje:     
 – všechny náklady na demontáž stávajícího zařízení     
2. Způsob měření:     
Udává se hmotnost v kilogramech.</t>
  </si>
  <si>
    <t>1: 686,41m2=686,410 [A]m2 ; vyměněné trapézové plechy - dle přílohy č. 10.2</t>
  </si>
  <si>
    <t>1: 238,29m2=238,290 [A]m2 ; poplastovaný plech - dle přílohy č. 10.2</t>
  </si>
  <si>
    <t>76730</t>
  </si>
  <si>
    <t>DEMONTÁŽ OCELOVÝCH STOJEK</t>
  </si>
  <si>
    <t>1: 2ks=2,000 [A]ks ; demontáž stávajících stojek č. 8 a 9</t>
  </si>
  <si>
    <t>1. Položka obsahuje:     
 – všechny náklady na demontáž stávajícího zařízení      
2. Způsob měření:     
Udává se počet kusů kompletní konstrukce nebo práce.</t>
  </si>
  <si>
    <t>76731</t>
  </si>
  <si>
    <t>MONTÁŽ OCELOVÝCH STOJEK</t>
  </si>
  <si>
    <t>1: 2ks=2,000 [A]ks ; posun stávajících stojek č. 8 a 9 do nové polohy</t>
  </si>
  <si>
    <t>položka zahrnuje:     
- osazení demontovaného zařízení a veškeré nutné práce s tím spojené     
- event. nutnou opravu poškozených dílů     
- předepsanou povrchovou úpravu</t>
  </si>
  <si>
    <t>1: 166,97m2=166,970 [A]m2 ; nová PKO patních plechů stojek na částech stávajícího zastřešení dle přílohy č. 10.3</t>
  </si>
  <si>
    <t>1: 10ks=10,000 [A]ks ; zkrácení konzoly zastřešení - profil I 160    
2: 3*6ks=18,000 [B]ks ; zkrácení vaznic - profil I 160   
Celkem: A+B=28,000 [C]ks</t>
  </si>
  <si>
    <t>1: 87,45kg*2ks=174,900 [A]kg ; kotevní koš stojky zastřešení z oceli S355 JR   
2: 1,482kg/ks*8ks=11,856 [B]kg ; ukotvení dvojitých stojek č. 10 a 12 na schod. zdech   
Celkem: A+B=186,756 [C]kg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</si>
  <si>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
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</si>
  <si>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1: (1,5m*2,1m-0,75m*0,9m)*7ks=17,325 [A]m2 ; očištění stáv. základových patek (odpočet patního plechu)</t>
  </si>
  <si>
    <t>1: 0,5m*0,006m*115,0m*7,85t/m3=2,708 [A]t ; demontáž stáv. odvodňovacího žlabu, vč. odvozu do recyklačního střediska</t>
  </si>
  <si>
    <t xml:space="preserve">  SO 20-20.1</t>
  </si>
  <si>
    <t>Odvodnění zastřešení nástupišť</t>
  </si>
  <si>
    <t>SO 20-20.1</t>
  </si>
  <si>
    <t>podkladní vrstvy</t>
  </si>
  <si>
    <t>84,21+4,25 -66,16 * 1,8 /2</t>
  </si>
  <si>
    <t>betonová vrstva na nástupišti</t>
  </si>
  <si>
    <t>20,61+1*2,2</t>
  </si>
  <si>
    <t>015320</t>
  </si>
  <si>
    <t>POPLATKY ZA LIKVIDACŮ ODPADŮ NEKONTAMINOVANÝCH - 17 05 04 STÁVAJÍCÍ SYPANÝ MATERIÁL Z NÁSTUPIŠŤ</t>
  </si>
  <si>
    <t>84,21+4,25 -66,16 * 1,8</t>
  </si>
  <si>
    <t>POPLATKY ZA LIKVIDACŮ ODPADŮ NEKONTAMINOVANÝCH - 20 03 99 ODPAD PODOBNÝ KOMUNÁLNÍMU ODPADU</t>
  </si>
  <si>
    <t>vzniklý při stavbě</t>
  </si>
  <si>
    <t>odhad projektanta  2 t</t>
  </si>
  <si>
    <t>Přípravné práce (a přidružené)</t>
  </si>
  <si>
    <t>113138</t>
  </si>
  <si>
    <t>ODSTRANĚNÍ KRYTU ZPEVNĚNÝCH PLOCH S ASFALT POJIVEM, ODVOZ DO 20KM</t>
  </si>
  <si>
    <t>kryt na nástupištích</t>
  </si>
  <si>
    <t>128,87 * 0,8 * 0,2</t>
  </si>
  <si>
    <t>výkop pro šachty</t>
  </si>
  <si>
    <t>2 x 1*1+2,25*1*1</t>
  </si>
  <si>
    <t>rýha pro kanalizaci</t>
  </si>
  <si>
    <t>19,95*2*0,7+ 57,3*0,8*0,7 +21,5*0,8*0,7+19,8*0,8*0,7+13,8*0,8*0,7+18,02*0,8*0,7</t>
  </si>
  <si>
    <t>171101</t>
  </si>
  <si>
    <t>ULOŽENÍ SYPANINY DO NÁSYPŮ SE ZHUTNĚNÍM DO 95% PS</t>
  </si>
  <si>
    <t>zásyp nad obsypem po konstrukce nástupiště</t>
  </si>
  <si>
    <t>0,8*0,25*150,37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</si>
  <si>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</si>
  <si>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</t>
  </si>
  <si>
    <t>0,55*0,8*150,37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</si>
  <si>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</si>
  <si>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materiál pro obsyp dle TZ</t>
  </si>
  <si>
    <t>POTRUBÍ</t>
  </si>
  <si>
    <t>korugované potrubí potrubí DN 200 viz příloha č. 3.2 a 3.3</t>
  </si>
  <si>
    <t>57,30 + 13,80 +19,80+21,5</t>
  </si>
  <si>
    <t>87444</t>
  </si>
  <si>
    <t>POTRUBÍ Z TRUB PLASTOVÝCH ODPADNÍCH DN DO 250MM</t>
  </si>
  <si>
    <t>korugované potrubí potrubí DN 250 viz příloha č. 3.1</t>
  </si>
  <si>
    <t>19.95</t>
  </si>
  <si>
    <t>korugované potrubí PVC DN 125 - 18,02 m  viz příloha č.6</t>
  </si>
  <si>
    <t>18.02</t>
  </si>
  <si>
    <t>894145</t>
  </si>
  <si>
    <t>ŠACHTY KANALIZAČNÍ Z BETON DÍLCŮ NA POTRUBÍ DN DO 300MM</t>
  </si>
  <si>
    <t>viz příloha č. 5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</si>
  <si>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</si>
  <si>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</si>
  <si>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89944</t>
  </si>
  <si>
    <t>VÝŘEZ, VÝSEK, ÚTES NA POTRUBÍ DN DO 200MM</t>
  </si>
  <si>
    <t>otvor do stávající studny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</si>
  <si>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</si>
  <si>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</si>
  <si>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</si>
  <si>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zkouška</t>
  </si>
  <si>
    <t>18,02+19,95+112,4</t>
  </si>
  <si>
    <t>89980</t>
  </si>
  <si>
    <t>TELEVIZNÍ PROHLÍDKA POTRUBÍ</t>
  </si>
  <si>
    <t>prohlídka plastového potrubí</t>
  </si>
  <si>
    <t>18,02 + 19,95+ 112,4</t>
  </si>
  <si>
    <t>položka zahrnuje prohlídku potrubí televizní kamerou, záznam prohlídky na nosičích DVD a vyhotovení závěrečného písemného protokolu</t>
  </si>
  <si>
    <t>Dokonč. konstr. a práce</t>
  </si>
  <si>
    <t>93641</t>
  </si>
  <si>
    <t>LAPAČ SPLAVENIN</t>
  </si>
  <si>
    <t>gejgr u svislého svodu</t>
  </si>
  <si>
    <t>8 x viz příloha č. 6</t>
  </si>
  <si>
    <t>Položka zahrnuje veškerý materiál, výrobky a polotovary, včetně mimostaveništní a vnitrostaveništní dopravy (rovněž přesuny), včetně naložení a složení,případně s uložením.</t>
  </si>
  <si>
    <t>předpoklad projektanta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</si>
  <si>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</si>
  <si>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968122</t>
  </si>
  <si>
    <t>VYSEKÁNÍ OTVORŮ, KAPES, RÝH V KAMENNÉM ZDIVU NA MC</t>
  </si>
  <si>
    <t>vysekání oa začištění otvoru pro potrubí do stávající studny</t>
  </si>
  <si>
    <t>1 x 1x 1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</si>
  <si>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</si>
  <si>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20-20.2</t>
  </si>
  <si>
    <t>Základová konstrukce návěstidla L6</t>
  </si>
  <si>
    <t>SO 20-20.2</t>
  </si>
  <si>
    <t>121101103</t>
  </si>
  <si>
    <t>Sejmutí ornice nebo lesní půdy s vodorovným přemístěním na hromady v místě upotřebení nebo na dočasné či trvalé skládky se složením, na vzdálenost pře</t>
  </si>
  <si>
    <t>"skrývka 0,20m" 2,90*2,90*0,20 ; "skrývka 0,20m" 1,50*1,50*3*0,20 ; Součet</t>
  </si>
  <si>
    <t>131401101</t>
  </si>
  <si>
    <t>Hloubení nezapažených jam a zářezů s urovnáním dna do předepsaného profilu a spádu v hornině tř. 5 do 100 m3</t>
  </si>
  <si>
    <t>"patka stožár" 4,35*4,10*1,65 ; "patka clona" 1,50*1,50*1,50*3 ; Součet</t>
  </si>
  <si>
    <t>162601152</t>
  </si>
  <si>
    <t>"skrývka" 3,032 ; "jámy" 39,553 ; "drobné zásypy" -5,00 ; Součet</t>
  </si>
  <si>
    <t>37,585*15 Přepočtené koeficientem množství</t>
  </si>
  <si>
    <t>171201201R00</t>
  </si>
  <si>
    <t>Uložení sypaniny na skládky</t>
  </si>
  <si>
    <t>Technická specifikace odpovídá názvu položky.</t>
  </si>
  <si>
    <t>171201211</t>
  </si>
  <si>
    <t>Poplatek za uložení stavebního odpadu na skládce (skládkovné) zeminy a kameniva zatříděného do Katalogu odpadů pod kódem 170 504</t>
  </si>
  <si>
    <t>37,585*1,8 Přepočtené koeficientem množství</t>
  </si>
  <si>
    <t>"výkop" 39,553 ; "odpočet desky" -0,662 ; "odpočet patky stožár" -4,335 ; "odpočet patky clona" -1,620 ; Součet</t>
  </si>
  <si>
    <t>58344197</t>
  </si>
  <si>
    <t>štěrkodrť frakce 0/63</t>
  </si>
  <si>
    <t>32,936*2 Přepočtené koeficientem množství</t>
  </si>
  <si>
    <t>Zakládání</t>
  </si>
  <si>
    <t>226111215</t>
  </si>
  <si>
    <t>Velkoprofilové vrty náběrovým vrtáním svislé nezapažené průměru přes 400 do 450 mm, v hl přes 5 m v hornině tř. V</t>
  </si>
  <si>
    <t>"mikropiloty průměr cca 400 mm" 4*7,00</t>
  </si>
  <si>
    <t>231211311</t>
  </si>
  <si>
    <t>Zřízení výplně pilot zapažených s vytažením pažnic z vrtu svislých z betonu prostého, v hl od 0 do 30 m, při průměru piloty přes 245 do 450 mm</t>
  </si>
  <si>
    <t>58933328</t>
  </si>
  <si>
    <t>beton C 30/37 XF1 kamenivo frakce 0/8</t>
  </si>
  <si>
    <t>"mikropiloty průměr cca 400 mm" 4*(PI*0,20*0,20*7)</t>
  </si>
  <si>
    <t>231611117</t>
  </si>
  <si>
    <t>Výztuž pilot betonovaných do země z oceli 11 373 (EZ)</t>
  </si>
  <si>
    <t>"Tr 108/16 jakost S 235 JR nebo dle statiky" 4*7,00*35,90" kg/bm "/1000*1,10</t>
  </si>
  <si>
    <t>273313511</t>
  </si>
  <si>
    <t>Základy z betonu prostého desky z betonu kamenem neprokládaného tř. C 12/15</t>
  </si>
  <si>
    <t>"patka stožár" 2,10*2,10*0,15 ; "patky clona" 0,60*0,60*1,50*3 ; Součet</t>
  </si>
  <si>
    <t>275322611</t>
  </si>
  <si>
    <t>Základy z betonu železového (bez výztuže) patky z betonu se zvýšenými nároky na prostředí tř. C 30/37</t>
  </si>
  <si>
    <t>"patka" 1,70*1,70*1,50</t>
  </si>
  <si>
    <t>275351121</t>
  </si>
  <si>
    <t>Bednění základů patek zřízení</t>
  </si>
  <si>
    <t>"patka stožár" 4*1,70*1,50 ; "patky clona" 4*0,60*1,50*3 ; Součet</t>
  </si>
  <si>
    <t>275351122</t>
  </si>
  <si>
    <t>Bednění základů patek odstranění</t>
  </si>
  <si>
    <t>275361821</t>
  </si>
  <si>
    <t>Výztuž základů patek z betonářské oceli 10 505 (R)</t>
  </si>
  <si>
    <t>"viz statika" 2,3789</t>
  </si>
  <si>
    <t>Izolace proti vodě, vlhkosti a plynům</t>
  </si>
  <si>
    <t>711111001</t>
  </si>
  <si>
    <t>Provedení izolace proti zemní vlhkosti natěradly a tmely za studena na ploše vodorovné V nátěrem penetračním</t>
  </si>
  <si>
    <t>"patka" 1,70*1,70</t>
  </si>
  <si>
    <t>111631500</t>
  </si>
  <si>
    <t>2,89*0,00035 Přepočtené koeficientem množství</t>
  </si>
  <si>
    <t>711192201</t>
  </si>
  <si>
    <t>Provedení izolace proti zemní vlhkosti hydroizolační stěrkou na ploše svislé S dvouvrstvá na betonu</t>
  </si>
  <si>
    <t>"patka" 4*1,70*1,50*2</t>
  </si>
  <si>
    <t>5858100R</t>
  </si>
  <si>
    <t>stěrka  epoxidehtová pro izolace stěn ve styku se zeminou</t>
  </si>
  <si>
    <t>20,4*0,0007 Přepočtené koeficientem množství</t>
  </si>
  <si>
    <t>711141559</t>
  </si>
  <si>
    <t>Provedení izolace proti zemní vlhkosti pásy přitavením NAIP na ploše vodorovné V</t>
  </si>
  <si>
    <t>62853005</t>
  </si>
  <si>
    <t>pás asfaltový natavitelný modifikovaný SBS tl 4mm s vložkou ze skleněné tkaniny a hrubozrnným břidličným posypem na horním povrchu</t>
  </si>
  <si>
    <t>"patka" 1,70*1,70 ; 2,89*1,1 Přepočtené koeficientem množství</t>
  </si>
  <si>
    <t>998711202</t>
  </si>
  <si>
    <t>Přesun hmot pro izolace proti vodě, vlhkosti a plynům stanovený procentní sazbou (%) z ceny vodorovná dopravní vzdálenost do 50 m v objektech výšky př</t>
  </si>
  <si>
    <t>1,815*1000 Přepočtené koeficientem množství</t>
  </si>
  <si>
    <t>13010418</t>
  </si>
  <si>
    <t>úhelník ocelový rovnostranný jakost 11 375 45x45x5mm</t>
  </si>
  <si>
    <t>"(04.) L 45x45x5" 28*0,00718 ; "(05.) L 45x45x5" 4*0,00089 ; Součet ; 0,205*1,05 Přepočtené koeficientem množství</t>
  </si>
  <si>
    <t>13010424</t>
  </si>
  <si>
    <t>úhelník ocelový rovnostranný jakost 11 375 60x60x6mm</t>
  </si>
  <si>
    <t>"(12.) L 60x60x6" 4*0,01572 ; "(17.) L 60x60x6" 6*0,00839 ; Součet ; 0,113*1,05 Přepočtené koeficientem množství</t>
  </si>
  <si>
    <t>13010428</t>
  </si>
  <si>
    <t>úhelník ocelový rovnostranný jakost 11 375 70x70x6mm</t>
  </si>
  <si>
    <t>"(14.) L 70x70x6" 3*0,02048 ; "(15.) L 70x70x6" 6*0,01021 ; Součet ; 0,122*1,05 Přepočtené koeficientem množství</t>
  </si>
  <si>
    <t>úhelník ocelový rovnostranný jakost 11 375 70x70x8mm</t>
  </si>
  <si>
    <t>"(13.) L 70x70x8" 9*0,00953 ; "(16.) L 70x70x8" 9*0,00100 ; Součet ; 0,095*1,05 Přepočtené koeficientem množství</t>
  </si>
  <si>
    <t>13010744</t>
  </si>
  <si>
    <t>ocel profilová IPE 120 jakost 11 375</t>
  </si>
  <si>
    <t>"(22.) IPE120" 3*0,06240 ; 0,187*1,05 Přepočtené koeficientem množství</t>
  </si>
  <si>
    <t>14011030</t>
  </si>
  <si>
    <t>trubka ocelová bezešvá hladká jakost 11 353 50x50x6mm</t>
  </si>
  <si>
    <t>"(24.) TR 50x50x6" 1*0,02079 ; 0,021*1,05 Přepočtené koeficientem množství</t>
  </si>
  <si>
    <t>13011052</t>
  </si>
  <si>
    <t>úhelník ocelový nerovnostranný jakost 11 375 50x30x5mm</t>
  </si>
  <si>
    <t>"(18.) L 50x30x5" 3*0,01107 ; 0,033*1,05 Přepočtené koeficientem množství</t>
  </si>
  <si>
    <t>130110R</t>
  </si>
  <si>
    <t>Ložisko</t>
  </si>
  <si>
    <t>"(19.) PI 20x100 mm" 8*0,00236 ; 0,019*1,05 Přepočtené koeficientem množství</t>
  </si>
  <si>
    <t>13011070</t>
  </si>
  <si>
    <t>úhelník ocelový rovnostranný jakost 11 375 120x120x12mm</t>
  </si>
  <si>
    <t>"(02.) L 120x120x12" 4*0,02162 ; "(03.) L 120x120x12" 4*0,03378 ; "(07.) L 120x120x12" 4*0,02259 ; "(08.) L 120x120x12" 1*0,03448 ; "(10.) L 120x120x12" 1*0,06918 ; "(11.) L 120x120x12" 2*0,06270 ; "(23.) L 120x120x12" 1*0,08185 ; Součet ; 0,621*1,05 Přepočtené koeficientem množství</t>
  </si>
  <si>
    <t>13611232</t>
  </si>
  <si>
    <t>plech ocelový hladký jakost S 235 JR tl 12mm tabule</t>
  </si>
  <si>
    <t>"(06.) Pl 12x300" 4*0,00069 ; 0,003*1,05 Přepočtené koeficientem množství</t>
  </si>
  <si>
    <t>13611264</t>
  </si>
  <si>
    <t>plech ocelový hladký jakost S 235 JR tl 30mm tabule</t>
  </si>
  <si>
    <t>"(01.) Pl 30x260" 4*0,01593 ; "(09.) Pl 30x1350" 1*0,08269 ; Součet ; 0,147*1,05 Přepočtené koeficientem množství</t>
  </si>
  <si>
    <t>55347011</t>
  </si>
  <si>
    <t>rošt podlahový lisovaný žárově zinkovaný velikost 30/3mm 500x1000mm</t>
  </si>
  <si>
    <t>"(20.) Pororošt 30 mm" 5*0,03366 ; "(21.) Pororošt 30 mm" 3*0,02706 ; Součet ; 0,249*1,05 Přepočtené koeficientem množství</t>
  </si>
  <si>
    <t>1307950R1</t>
  </si>
  <si>
    <t>Spojovací a montážní prostředky pro montáž prostorových ocelových kcí</t>
  </si>
  <si>
    <t>"konzole, podkladní plechy, šrouby, matky, podložky, ochranné obaly a zátky atd." 1</t>
  </si>
  <si>
    <t>789221111</t>
  </si>
  <si>
    <t>Provedení otryskání povrchů ocelových konstrukcí suché abrazivní tryskání třídy I stupeň zrezivění A, stupeň přípravy Sa 3</t>
  </si>
  <si>
    <t>"(01.) Pl 30x260" 0,68 ; "(02.) L 120x120x12" 2,00 ; "(03.) L 120x120x12" 12,24 ; "(04.) L 45x45x5" 7,28 ; "(05.) L 45x45x5" 0,60 ; "(06.) Pl 12x300" 2,00 ; "(07.) L 120x120x12" 2,09 ; "(08.) L 120x120x12" 0,80 ; "(09.) Pl 30x1350" 3,78 ; "(10.) L 120x120x12" 1,54 ; "(11.) L 120x120x12" 2,78 ; "(12.) L 60x60x6" 3,02 ; "(13.) L 70x70x8" 3,08 ; "(14.) L 70x70x6" 2,88 ; "(15.) L 70x70x6" 2,87 ; "(16.) L 70x70x8" 0,32 ; "(17.) L 60x60x6" 2,41 ; "(18.) L 50x30x5" 1,91 ; "(19.) PI 20x100 mm" 0,29 ; "(20.) Pororošt 30 mm" 18,93 ; "(21.) Pororošt 30 mm" 7,20 ; "(22.) IPE120" 7,92 ; "(23.) L 120x120x12" 1,93 ; "(24.) TR 50x50x6" 0,55 ; Součet</t>
  </si>
  <si>
    <t>42118101</t>
  </si>
  <si>
    <t>materiál tryskací (ostrohranný tvrdý písek)</t>
  </si>
  <si>
    <t>89,1*0,05 Přepočtené koeficientem množství</t>
  </si>
  <si>
    <t>953961223</t>
  </si>
  <si>
    <t>Kotvy chemické s vyvrtáním otvoru do betonu, železobetonu nebo tvrdého kamene chemická patrona, velikost M 42, hloubka 750 mm</t>
  </si>
  <si>
    <t>953965176</t>
  </si>
  <si>
    <t>Kotvy chemické s vyvrtáním otvoru kotevní šrouby pro chemické kotvy, velikost M 42, délka 710 mm</t>
  </si>
  <si>
    <t>"M42x710-8.8tZn" 16</t>
  </si>
  <si>
    <t>Ostatní náklady - montáže a práce neuvedené v PD nebo ve VV</t>
  </si>
  <si>
    <t xml:space="preserve">  SO 20-40</t>
  </si>
  <si>
    <t>Orientační systém</t>
  </si>
  <si>
    <t>SO 20-40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</si>
  <si>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</si>
  <si>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</si>
  <si>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</si>
  <si>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</si>
  <si>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</si>
  <si>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</si>
  <si>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</si>
  <si>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PSV</t>
  </si>
  <si>
    <t>76799</t>
  </si>
  <si>
    <t>OSTATNÍ KOVOVÉ DOPLŇK KONSTRUKCE</t>
  </si>
  <si>
    <t>1: viz příl. Ocelové konstrukce a Výpis materiálu</t>
  </si>
  <si>
    <t>78325</t>
  </si>
  <si>
    <t>PROTIKOROZ OCHRANA DOPLŇK OK ŽÁR ZINKOVÁNÍM PONOREM</t>
  </si>
  <si>
    <t>1: viz příl. Výpis materiálu, nátěrová plocha celková</t>
  </si>
  <si>
    <t>Doplň_žel</t>
  </si>
  <si>
    <t>R923711-01</t>
  </si>
  <si>
    <t>TABULE ORIENT. SYSTÉMU - NÁZEV ŽST. (T1a) - 600X3700 MM. OBOUSTRANNĚ PROSV. BUTON. 2KS</t>
  </si>
  <si>
    <t>R - položka</t>
  </si>
  <si>
    <t>1: viz TZ a příl. Prvky orientačního systému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</si>
  <si>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  
- zhotovení přívodu napájení</t>
  </si>
  <si>
    <t>R923711-02</t>
  </si>
  <si>
    <t>TABULE ORIENT. SYSTÉMU - NÁZEV ŽST. (T1b) - 600X3700 MM. JEDNOSTRANNĚ PROSV. BUTON. 3 KS</t>
  </si>
  <si>
    <t>R923711-03</t>
  </si>
  <si>
    <t>TABULE ORIENT. SYSTÉMU - NÁZEV ŽST. (T1c) - 600X3700 MM. 9 KS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</si>
  <si>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</t>
  </si>
  <si>
    <t>R923731-01</t>
  </si>
  <si>
    <t>TABULE ORIENT. SYSTÉMU - SMĚRY JÍZDY (T2a,b) - 450X1200 MM. T2a - 4 KS, T2b - 4 KS</t>
  </si>
  <si>
    <t>R923761-01</t>
  </si>
  <si>
    <t>TABULE ORIENT. SYSTÉMU - OZNAČENÍ VÝCHODU (T3a,b) - 240X440 MM. T3a - 6 KS, T3b  - 4 KS</t>
  </si>
  <si>
    <t>R923761-02</t>
  </si>
  <si>
    <t>TABULE ORIENT. SYSTÉMU - OZNAČENÍ VÝCHODU Z NÁST. (T4a.1) - 240X1160 MM. 1 KS</t>
  </si>
  <si>
    <t>R923761-03</t>
  </si>
  <si>
    <t>TABULE ORIENT. SYSTÉMU - OZNAČENÍ PŘILEHLÝCH KOLEJÍ. (T4a.2) - 240X1160 MM.</t>
  </si>
  <si>
    <t>R923761-04</t>
  </si>
  <si>
    <t>TABULE ORIENT. SYSTÉMU - OZNAČENÍ VÝCHODU Z NÁST. (T4b.1) - 240X1160 MM. 1 KS</t>
  </si>
  <si>
    <t>R923761-05</t>
  </si>
  <si>
    <t>TABULE ORIENT. SYSTÉMU - OZNAČENÍ PŘILEHLÝCH KOLEJÍ. (T4b.2) - 240X1160 MM.</t>
  </si>
  <si>
    <t>R923761-06</t>
  </si>
  <si>
    <t>TABULE ORIENT. SYSTÉMU - OZNAČENÍ VÝCHODU Z NÁST. (T4c) - 240X1160 MM. 1 KS</t>
  </si>
  <si>
    <t>R923761-07</t>
  </si>
  <si>
    <t>TABULE ORIENT. SYSTÉMU - OZNAČENÍ VÝCHODU Z NÁST. (T4d) - 240X1160 MM. 1 KS</t>
  </si>
  <si>
    <t>R923761-08</t>
  </si>
  <si>
    <t>TABULE ORIENT. SYSTÉMU - OZNAČENÍ VÝTAHU. (T5) - 240X640 MM. 7 KS</t>
  </si>
  <si>
    <t>R923761-09</t>
  </si>
  <si>
    <t>TABULE ORIENT. SYSTÉMU - OZNAČENÍ ČÍSLA KOLEJÍ. (T6a-d) - 340X340 MM. T6a - 3 KS, b - 2 KS, c - 2 KS, d - 1 KS</t>
  </si>
  <si>
    <t>R923761-10</t>
  </si>
  <si>
    <t>TABULE ORIENT. SYSTÉMU - OZNAČENÍ PŘÍCHODU K NÁST. U KOL. Č. 1. (T7) - 240X440 MM. 1 KS</t>
  </si>
  <si>
    <t>R923761-11</t>
  </si>
  <si>
    <t>TABULE ORIENT. SYSTÉMU - OZNAČENÍ PŘÍCHODU K NÁST. U KOL. Č. 3 AŽ 5. (T8) - 240X1420 MM. 1 KS</t>
  </si>
  <si>
    <t>R923761-12</t>
  </si>
  <si>
    <t>TABULE ORIENT. SYSTÉMU - OZNAČENÍ PŘÍCHODU K NÁST. U KOL. Č. 2 A 1. (T9) - 240X1240 MM. 1 KS</t>
  </si>
  <si>
    <t>R923761-13</t>
  </si>
  <si>
    <t>TABULE ORIENT. SYSTÉMU - OZNAČENÍ PŘÍCHODU K NÁSTUPIŠTÍM. (T10) - 240X1560 MM. 1 KS</t>
  </si>
  <si>
    <t>R923761-14</t>
  </si>
  <si>
    <t>TABULE ORIENT. SYSTÉMU - ZÁKAZ KOUŘENÍ. (T11) - 240X240 MM. 4 KS</t>
  </si>
  <si>
    <t>R923761-15</t>
  </si>
  <si>
    <t>TABULE ORIENT. SYSTÉMU - ZÁKAZ VSTUPU. (T12) - 240X240 MM. 3 KS</t>
  </si>
  <si>
    <t>R923761-16</t>
  </si>
  <si>
    <t>TABULE ORIENT. SYSTÉMU - WC MUŽI. (T13) - 240X240 MM. 1 KS</t>
  </si>
  <si>
    <t>R923761-17</t>
  </si>
  <si>
    <t>TABULE ORIENT. SYSTÉMU - WC ŽENY. (T14) - 240X240 MM. 1 KS</t>
  </si>
  <si>
    <t>R923761-18</t>
  </si>
  <si>
    <t>TABULE ORIENT. SYSTÉMU - OZNAČ. PŘEPÁŽKY INFORMACÍ A VÝDEJE JÍZDENEK. (T15) - 240X440 MM. 1 KS</t>
  </si>
  <si>
    <t>R923761-19</t>
  </si>
  <si>
    <t>TABULE ORIENT. SYSTÉMU - RYCHLÉ OBČERSTVENÍ. (T16) - 240X240 MM. 1 KS</t>
  </si>
  <si>
    <t>R923761-20</t>
  </si>
  <si>
    <t>TABULE ORIENT. SYSTÉMU - OZNAČENÍ SEKTORŮ (T B2.1 - T G5.2) - 340X450 MM. 38 KS</t>
  </si>
  <si>
    <t>nabídka A</t>
  </si>
  <si>
    <t>ORIENTAČNÍ HLASOVÝ MAJÁČEK (OHM)</t>
  </si>
  <si>
    <t>1. Položka obsahuje:  
- dodávku a montáž orientačních hlasových majáčků  
2. Položka neobsahuje:  
- zhotovení přívodu napájení</t>
  </si>
  <si>
    <t>nabídka B</t>
  </si>
  <si>
    <t>ORIENTAČNÍ HLASOVÝ MAJÁČEK (OHM) S AKUMULÁTOREM</t>
  </si>
  <si>
    <t>nabídka C</t>
  </si>
  <si>
    <t>HMATNÝ ŠTÍTEK (HŠ)</t>
  </si>
  <si>
    <t>1: viz TZ</t>
  </si>
  <si>
    <t>1. Položka obsahuje:  
- dodávku a montáž hmatných štítků</t>
  </si>
  <si>
    <t>nabídka D</t>
  </si>
  <si>
    <t>HMATNÝ ŠTÍTEK S PRISMATICKÝM PÍSMEM</t>
  </si>
  <si>
    <t>1. Položka obsahuje:  
- dodávku a montáž hmatných štítků s prismatickým písmem</t>
  </si>
  <si>
    <t xml:space="preserve">  SO 20-50</t>
  </si>
  <si>
    <t>Žst. Roudnice n.L., demolice</t>
  </si>
  <si>
    <t>SO 20-50</t>
  </si>
  <si>
    <t>120901121</t>
  </si>
  <si>
    <t>Bourání zdiva z betonu prostého neprokládaného v odkopávkách nebo prokopávkách ručně</t>
  </si>
  <si>
    <t>ZAKLADY OBJEKTU ; 1000 MM POD UROVEN TERENU ; /viz TZ/ ; VETSI OBJEKT ; 0,45*(8,75*3+7,45*2)*1,00 ; MENSI OBJEKT ; 0,45*(13,60*2+3,60*2+1,50)*1,00 ; Součet</t>
  </si>
  <si>
    <t>Vodorovné přemístění do 10000 m výkopku/sypaniny z horniny tř. 5 až 7</t>
  </si>
  <si>
    <t>ODVOZ NA SKLÁDKU ; 34,673</t>
  </si>
  <si>
    <t>Příplatek k vodorovnému přemístění výkopku/sypaniny z horniny tř. 5 až 7 ZKD 1000 m přes 10000 m</t>
  </si>
  <si>
    <t>34,673*18</t>
  </si>
  <si>
    <t>Poplatek za uložení na skládce (skládkovné) stavebního odpadu betonového kód odpadu 170 101</t>
  </si>
  <si>
    <t>34,673*2,500 ; Součet</t>
  </si>
  <si>
    <t>181111121</t>
  </si>
  <si>
    <t>Plošná úprava terénu do 500 m2 zemina tř 1 až 4 nerovnosti do 150 mm v rovinně a svahu do 1:5</t>
  </si>
  <si>
    <t>SROVNANI TERENU ; /viz TZ/ ; 114,00 ; Součet</t>
  </si>
  <si>
    <t>Zásyp jam, šachet rýh nebo kolem objektů sypaninou se zhutněním</t>
  </si>
  <si>
    <t>ZASYP ZAKLADU ; /viz TZ/ ; VETSI OBJEKT ; 0,45*(8,75*3+7,45*2)*0,90 ; MENSI OBJEKT ; 0,45*(13,60*2+3,60*2+1,50)*0,90 ; Součet</t>
  </si>
  <si>
    <t>181301101</t>
  </si>
  <si>
    <t>Rozprostření ornice tl vrstvy do 100 mm pl do 500 m2 v rovině nebo ve svahu do 1:5</t>
  </si>
  <si>
    <t>OHUMUSENI TERENU  ; V TL.100 MM ; /viz TZ/ ; 114,00</t>
  </si>
  <si>
    <t>162701105</t>
  </si>
  <si>
    <t>Vodorovné přemístění do 10000 m výkopku/sypaniny z horniny tř. 1 až 4</t>
  </si>
  <si>
    <t>DOVOZ ZEMINY ; 31,206 ; DOVOZ ORNICE ; 114,00*0,10 ; Součet</t>
  </si>
  <si>
    <t>162701109</t>
  </si>
  <si>
    <t>Příplatek k vodorovnému přemístění výkopku/sypaniny z horniny tř. 1 až 4 ZKD 1000 m přes 10000 m</t>
  </si>
  <si>
    <t>42,606*14</t>
  </si>
  <si>
    <t>122201101</t>
  </si>
  <si>
    <t>Odkopávky a prokopávky nezapažené v hornině tř. 3 objem do 100 m3</t>
  </si>
  <si>
    <t>ZISKANI - NAKUP ZEMINY ; 31,206</t>
  </si>
  <si>
    <t>10364100</t>
  </si>
  <si>
    <t>zemina pro terénní úpravy - tříděná</t>
  </si>
  <si>
    <t>31,206 ; 31,206*2 Přepočtené koeficientem množství</t>
  </si>
  <si>
    <t>121101101</t>
  </si>
  <si>
    <t>Sejmutí ornice s přemístěním na vzdálenost do 50 m</t>
  </si>
  <si>
    <t>ZISKANI-NAKUP ORNICE ; 114,00*0,10 ; Součet</t>
  </si>
  <si>
    <t>10364101</t>
  </si>
  <si>
    <t>zemina pro terénní úpravy -  ornice</t>
  </si>
  <si>
    <t>11,40 ; 11,4*2 Přepočtené koeficientem množství</t>
  </si>
  <si>
    <t>181411131</t>
  </si>
  <si>
    <t>Založení parkového trávníku výsevem plochy do 1000 m2 v rovině a ve svahu do 1:5</t>
  </si>
  <si>
    <t>ZATRAVNENI PLOCH ; 114,00</t>
  </si>
  <si>
    <t>00572470</t>
  </si>
  <si>
    <t>osivo směs travní univerzál</t>
  </si>
  <si>
    <t>114,00 ; 114*0,04 Přepočtené koeficientem množství</t>
  </si>
  <si>
    <t>120001101</t>
  </si>
  <si>
    <t>Příplatek za ztížení odkopávky nebo prokkopávky v blízkosti inženýrských sítí</t>
  </si>
  <si>
    <t>PRIPADNE PODZEMNI SITE ; /predb.odhad - viz TZ/ ; 6,00</t>
  </si>
  <si>
    <t>119001423</t>
  </si>
  <si>
    <t>Dočasné zajištění kabelů a kabelových tratí z více než 6 volně ložených kabelů</t>
  </si>
  <si>
    <t>133202011</t>
  </si>
  <si>
    <t>Hloubení šachet ručním nebo pneum nářadím v soudržných horninách tř. 3, plocha výkopu do 4 m2</t>
  </si>
  <si>
    <t>PRO PATKY OPLOCENI ; /viz TZ - odhad rozmeru/ ; 0,40*0,40*0,80*35</t>
  </si>
  <si>
    <t>133202019</t>
  </si>
  <si>
    <t>Příplatek za lepivost u hloubení šachet ručním nebo pneum nářadím v horninách tř. 3</t>
  </si>
  <si>
    <t>30% lepivost ; 4,48*0,30</t>
  </si>
  <si>
    <t>ZEMINA Z VYKOPU SACHET NA SKLADKU ; 4,48</t>
  </si>
  <si>
    <t>4,48*14</t>
  </si>
  <si>
    <t>Poplatek za uložení stavebního odpadu - zeminy a kameniva na skládce</t>
  </si>
  <si>
    <t>4,48*1,800</t>
  </si>
  <si>
    <t>275313611</t>
  </si>
  <si>
    <t>Základové patky z betonu tř. C 16/20</t>
  </si>
  <si>
    <t>ZAKLADOVE PATKY OPLOCENI ; /viz TZ - odhad rozmeru/ ; 0,40*0,40*0,80*35</t>
  </si>
  <si>
    <t>274353122</t>
  </si>
  <si>
    <t>Bednění kotevních otvorů v základových pásech průřezu do 0,05 m2 hl 1 m</t>
  </si>
  <si>
    <t>KOTEVNI OTVORY PRO SLOUPKY ; /odhad/ ; 35</t>
  </si>
  <si>
    <t>278311163</t>
  </si>
  <si>
    <t>Zálivka kotevních otvorů z betonu tř. C 25/30 objemu do 0,50 m3</t>
  </si>
  <si>
    <t>0,15*0,15*0,60*35</t>
  </si>
  <si>
    <t>33817112R</t>
  </si>
  <si>
    <t>Osazování sloupků a vzpěr plotových ocelových v do 2,60 m se zalitím MC</t>
  </si>
  <si>
    <t>OCELOVE PLOTOVE SLOUPKY ; /viz TZ c- odhad ks/ ; 35</t>
  </si>
  <si>
    <t>5534225R</t>
  </si>
  <si>
    <t>sloupek plotový průběžný Pz a komaxitový 3000/38x1,5mm</t>
  </si>
  <si>
    <t>35*1,01 Přepočtené koeficientem množství</t>
  </si>
  <si>
    <t>348171520</t>
  </si>
  <si>
    <t>Montáž oplocení z plechu vlnitého do 50 kg na 1 m oplocení</t>
  </si>
  <si>
    <t>OCHRANNE OPLOCENI ; /viz TZ - odhad typu plechu/ ; 32,00</t>
  </si>
  <si>
    <t>15485113</t>
  </si>
  <si>
    <t>profil trapézový  352/207/1035 pozink tl.plechu 1,0 mm</t>
  </si>
  <si>
    <t>32,00*2,20</t>
  </si>
  <si>
    <t>Odpojení objektů od sítí + revize</t>
  </si>
  <si>
    <t>VODOVOD, KANALIZACE, ELEKTRO, SLABOPROUD ATD. ; DLE SKUTECNEHO STAVU ; /predem projednat s vlastnikem objektu/ ; 1</t>
  </si>
  <si>
    <t>NATER OPLOCENI ; /viz TZ/ ; 3,14*0,08*2,20*35 ; 32,00*2,20*2*1,40 ; Součet</t>
  </si>
  <si>
    <t>981011314</t>
  </si>
  <si>
    <t>Demolice budov zděných na MVC podíl konstrukcí do 25 % postupným rozebíráním</t>
  </si>
  <si>
    <t>DEMOLICE OBJEKTU ; PO UROVEN TERENU VC.PODLAHY ; /viz TZ/ ; VETSI OBJEKT ; 8,75*7,45*2,60 ; MENSI OBJEKT ; 13,60*3,60*2,35 ; Součet</t>
  </si>
  <si>
    <t>Vodorovné doprava suti s naložením a složením na skládku do 1 km</t>
  </si>
  <si>
    <t>ODVOZ NA SKLADKU A DO SBERNY ; 128,045</t>
  </si>
  <si>
    <t>Příplatek k vodorovnému přemístění suti na skládku ZKD 1 km přes 1 km</t>
  </si>
  <si>
    <t>128,045*27</t>
  </si>
  <si>
    <t>Poplatek za uložení na skládce (skládkovné) stavebního odpadu dřevěného kód odpadu 170 201</t>
  </si>
  <si>
    <t>11,688</t>
  </si>
  <si>
    <t>Poplatek za uložení na skládce (skládkovné) stavebního odpadu izolací kód odpadu 170 604</t>
  </si>
  <si>
    <t>4,075</t>
  </si>
  <si>
    <t>54,160 ; Součet</t>
  </si>
  <si>
    <t>Poplatek za uložení stavebního odpadu na skládce (skládkovné) zatříděného do Katalogu odpadů pod kódem 170 102</t>
  </si>
  <si>
    <t>CELKOVA VAHA SUTI ; 128,045 ; ODPOCET VAHY ROZTRID.ODPADU ; -(0,553+11,688+4,075+54,160) ; Součet</t>
  </si>
  <si>
    <t>Přesun hmot pro demolice objektů v do 21 m</t>
  </si>
  <si>
    <t>E.3.1</t>
  </si>
  <si>
    <t>Trakční vedení</t>
  </si>
  <si>
    <t xml:space="preserve">  SO 30-10</t>
  </si>
  <si>
    <t>Úprava TV</t>
  </si>
  <si>
    <t>SO 30-10</t>
  </si>
  <si>
    <t>74A Základy TV</t>
  </si>
  <si>
    <t>74A110</t>
  </si>
  <si>
    <t>ZÁKLAD TV HLOUBENÝ V JAKÉKOLIV TŘÍDĚ ZEMINY</t>
  </si>
  <si>
    <t>viz výkaz stavební tabulka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</si>
  <si>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</si>
  <si>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</si>
  <si>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</si>
  <si>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</si>
  <si>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</si>
  <si>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</si>
  <si>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</si>
  <si>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</si>
  <si>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</si>
  <si>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viz stavební tabulka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</si>
  <si>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</si>
  <si>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74A420</t>
  </si>
  <si>
    <t>OBETONOVÁNÍ STÁVAJÍCÍHO ZÁKLADU</t>
  </si>
  <si>
    <t>viz technická zpráva</t>
  </si>
  <si>
    <t>1. Položka obsahuje: montáž a materiál   
 – bourání narušené části základu  
 – obetonování stávajícího základu  
 – odtěžení terénu pro bednění  
 – upevnění KARI sítě na stávající základ  
 – osazení bednění  
 – betonáž  
 – geodetické značky  
2. Položka neobsahuje:  
x  
3. Způsob měření:  
Měří se metry kubické uložené betonové směsi.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</si>
  <si>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</si>
  <si>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</si>
  <si>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</si>
  <si>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</si>
  <si>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</si>
  <si>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</si>
  <si>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</si>
  <si>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</si>
  <si>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74B604</t>
  </si>
  <si>
    <t>STOŽÁR TV OCELOVÝ PŘÍHRADOVÝ TYPU BP DÉLKY 12,5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</si>
  <si>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</si>
  <si>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</si>
  <si>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</si>
  <si>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viz řezx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</si>
  <si>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</si>
  <si>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</si>
  <si>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</si>
  <si>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viz řezy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</si>
  <si>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</si>
  <si>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</si>
  <si>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</si>
  <si>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</si>
  <si>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</si>
  <si>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</si>
  <si>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viz polohový plán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</si>
  <si>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</si>
  <si>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</si>
  <si>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</si>
  <si>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</si>
  <si>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</si>
  <si>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</si>
  <si>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</si>
  <si>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</si>
  <si>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</si>
  <si>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</si>
  <si>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</si>
  <si>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</si>
  <si>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</si>
  <si>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</si>
  <si>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</si>
  <si>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</si>
  <si>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74C321</t>
  </si>
  <si>
    <t>SPOJKA LAN A TROLEJÍ NEIZOLOVANÁ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</si>
  <si>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</si>
  <si>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</si>
  <si>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</si>
  <si>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</si>
  <si>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</si>
  <si>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74C342</t>
  </si>
  <si>
    <t>KOTVENÍ PEVNÉHO BODU NA STOŽÁRU (VŠECH TYPŮ), 1 LANO</t>
  </si>
  <si>
    <t>74C343</t>
  </si>
  <si>
    <t>KOTVENÍ PEVNÝCH BODŮ NA STOŽÁRU (VŠECH TYPŮ), 2 LANA</t>
  </si>
  <si>
    <t>viz tabulka kotvení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</si>
  <si>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</si>
  <si>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</si>
  <si>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</si>
  <si>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74C411</t>
  </si>
  <si>
    <t>KOTVENÍ SMĚROVÝCH LAN PEVNÉ, 1 NEBO 2 LANA 50-70 MM2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</si>
  <si>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</si>
  <si>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74C412</t>
  </si>
  <si>
    <t>KOTVENÍ SMĚROVÝCH LAN PÉROVÉ,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</si>
  <si>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</si>
  <si>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</si>
  <si>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</si>
  <si>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</si>
  <si>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</si>
  <si>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74C561</t>
  </si>
  <si>
    <t>PEVNÉ KOTVENÍ NA STOŽÁRU DO 15 KN - SESTAVA TV</t>
  </si>
  <si>
    <t>viz tabulka kotvení, polohový plán, soupis ostatních sestavení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</si>
  <si>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</si>
  <si>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</si>
  <si>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</si>
  <si>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</si>
  <si>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</si>
  <si>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</si>
  <si>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</si>
  <si>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</si>
  <si>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</si>
  <si>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</si>
  <si>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</si>
  <si>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74C5A3</t>
  </si>
  <si>
    <t>DEFINITIVNÍ REGULACE POHYBLIVÉHO KOTVENÍ SPOLEČNÉHO (NL A TR)</t>
  </si>
  <si>
    <t>viz tabulka kotvení, soupis ostatních sestavení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</si>
  <si>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</si>
  <si>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</si>
  <si>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</si>
  <si>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</si>
  <si>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</si>
  <si>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74CF11</t>
  </si>
  <si>
    <t>TAŽNÉ HNACÍ VOZIDLO K PRACOVNÍM SOUPRAVÁM (PRO VODIČE - MONTÁŽ)</t>
  </si>
  <si>
    <t>74E Závěsný kabel na TV (ZOK + VN)</t>
  </si>
  <si>
    <t>74E112</t>
  </si>
  <si>
    <t>NOSNÁ A PŘÍCHYTNÁ ARMATURA VŠECH TYPŮ NA STOŽÁR TV PRO KONZOLU PODEPŘENOU NEBO VYVĚŠENOU</t>
  </si>
  <si>
    <t>výkaz výměr (výpočet položky, nebo odkaz na příslušnou přílohu dokumentace)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</si>
  <si>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</si>
  <si>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</si>
  <si>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</si>
  <si>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</si>
  <si>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</si>
  <si>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</si>
  <si>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</si>
  <si>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74E707</t>
  </si>
  <si>
    <t>DEMONTÁŽ NOSNÉ, DISTANČNÍ NEBO KOTEVNÍ SPIRÁLY</t>
  </si>
  <si>
    <t>74E851</t>
  </si>
  <si>
    <t>PŘEVĚŠENÍ KABELU ZOK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</si>
  <si>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</si>
  <si>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74F Nátěry TV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</si>
  <si>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</si>
  <si>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</si>
  <si>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</si>
  <si>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74F231</t>
  </si>
  <si>
    <t>BEZPEČNOSTNÍ PRUH NA PODPĚŘE TV ČERNOŽLUTÝ</t>
  </si>
  <si>
    <t>74F Demontáže TV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</si>
  <si>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</si>
  <si>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</si>
  <si>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</si>
  <si>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</si>
  <si>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</si>
  <si>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</si>
  <si>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</si>
  <si>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</si>
  <si>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</si>
  <si>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</si>
  <si>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</si>
  <si>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</si>
  <si>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</si>
  <si>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74F432</t>
  </si>
  <si>
    <t>DEMONTÁŽ PŘÍČNÝCH LAN SMĚROVÝCH (VČETNĚ KOTVENÍ)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</si>
  <si>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</si>
  <si>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74F434</t>
  </si>
  <si>
    <t>DEMONTÁŽ KONZOL SIK VČETNĚ ZÁVĚSŮ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</si>
  <si>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</si>
  <si>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</si>
  <si>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</si>
  <si>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</si>
  <si>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</si>
  <si>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</si>
  <si>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</si>
  <si>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</si>
  <si>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</si>
  <si>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</si>
  <si>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</si>
  <si>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</si>
  <si>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</si>
  <si>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</si>
  <si>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74F451</t>
  </si>
  <si>
    <t>DEMONTÁŽ SVODU Z PŘEVĚSU NEBO Z ODPOJOVAČE - JEDNODUCHÉ LANO</t>
  </si>
  <si>
    <t>74F455</t>
  </si>
  <si>
    <t>DEMONTÁŽ VĚŠÁKŮ TROLEJE</t>
  </si>
  <si>
    <t>74F457</t>
  </si>
  <si>
    <t>DEMONTÁŽ VLOŽENÝCH IZOLACÍ V PODÉLNÝCH A PŘÍČNÝCH POLÍCH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</si>
  <si>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</si>
  <si>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</si>
  <si>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</si>
  <si>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74F466</t>
  </si>
  <si>
    <t>DEMONTÁŽ LAN NOSNÝCH VČETNĚ NÁSTAVKŮ, PROPOJEK A SPOJEK STŘIHÁNÍM</t>
  </si>
  <si>
    <t>74F492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</si>
  <si>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</si>
  <si>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</si>
  <si>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</si>
  <si>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</si>
  <si>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</si>
  <si>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</si>
  <si>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</si>
  <si>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</si>
  <si>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</si>
  <si>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</si>
  <si>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</si>
  <si>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</si>
  <si>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</si>
  <si>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</si>
  <si>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</si>
  <si>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</si>
  <si>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</si>
  <si>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</si>
  <si>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</si>
  <si>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</si>
  <si>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</si>
  <si>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viz výkaz základů</t>
  </si>
  <si>
    <t>015280</t>
  </si>
  <si>
    <t>POPLATKY ZA LIKVIDACŮ ODPADŮ NEKONTAMINOVANÝCH - 17 01 03  ODPOJOVAČE-OCEL, PORCELÁN 100KG</t>
  </si>
  <si>
    <t>E.3.6</t>
  </si>
  <si>
    <t>Rozvodny vn, nn, osvětlení a dálkové ovládání odpojovačů</t>
  </si>
  <si>
    <t xml:space="preserve">  SO 30-60</t>
  </si>
  <si>
    <t>Úprava rozvodů NN a VO</t>
  </si>
  <si>
    <t>SO 30-60</t>
  </si>
  <si>
    <t>Rýha 0,35x0,80m, délka 1400m,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</si>
  <si>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</si>
  <si>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029113</t>
  </si>
  <si>
    <t>OSTATNÍ POŽADAVKY - GEODETICKÉ ZAMĚŘENÍ - CELKY</t>
  </si>
  <si>
    <t>141733</t>
  </si>
  <si>
    <t>PROTLAČOVÁNÍ POTRUBÍ Z PLAST HMOT DN DO 150MM</t>
  </si>
  <si>
    <t>Viz. Situace, TZ</t>
  </si>
  <si>
    <t>0,5x0,5x1,2x7 , 1,8x1,8x2,55x3</t>
  </si>
  <si>
    <t>1. Položka obsahuje:    
 – zemní práce pro montáž výkopu včetně bourání zpevněných ploch, dlažby a pod., uvedení narušeného okolí do původního stavu a naložení výkopku    
 – úpravy spojené s uvolněním prostoru pro výkop např. demontáž a montáž oplocení, zajištění výkopu před zaplavením povrchovou vodou, pažení výkopu    
 – dodávku, dopravu, montáž, pronájem mechanizmů a demontáž bednění    
 – dodávku, dopravu a montáž svorníkového koše, technologické výztuže, kovaných svorníků aj.    
 – případně provedení dutiny pro upevnění stožáru TV    
 – dodávku, dopravu a uložení betonové směsi včetně všech technologických opatření spojené s realizací základu podle TKP    
2. Položka neobsahuje:    
 – přídavnou výztuž, svorníky, koše    
 – odvoz výkopku (viz pol. 74A150)    
 – poplatek za likvidaci odpadů (viz SSD 0)    
3. Způsob měření:    
Měří se metry kubické uložené betonové směsi.</t>
  </si>
  <si>
    <t>viz situace 1400m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</si>
  <si>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</si>
  <si>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Rýha 0,35x0,80m, délka 730m,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</si>
  <si>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</si>
  <si>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Viz. Tabulka kabelů - TZ příloha 1</t>
  </si>
  <si>
    <t>1. Položka obsahuje:    
 – montáž kabelu o váze do 4 kg/m do chráničky/ kolektoru    
2. Položka neobsahuje:    
 X    
3. Způsob měření:    
Měří se metr délkový.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</si>
  <si>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</si>
  <si>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Skládky</t>
  </si>
  <si>
    <t>viz TZ,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</si>
  <si>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</si>
  <si>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POPLATKY ZA LIKVIDACŮ ODPADŮ NEKONTAMINOVANÝCH - 17 06 04  ZBYTKY IZOLAČNÍCH MATERIÁLŮ</t>
  </si>
  <si>
    <t>745Z92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</si>
  <si>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tun vybouraného materiálu v původním stavu a jednotlivých vzdáleností v kilometrech.</t>
  </si>
  <si>
    <t>742</t>
  </si>
  <si>
    <t>Silnoproudé rozvody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</si>
  <si>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</si>
  <si>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</si>
  <si>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</si>
  <si>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</si>
  <si>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</si>
  <si>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</si>
  <si>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</si>
  <si>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</si>
  <si>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</si>
  <si>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</si>
  <si>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</si>
  <si>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</si>
  <si>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</si>
  <si>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</si>
  <si>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</si>
  <si>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</si>
  <si>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</si>
  <si>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75J311</t>
  </si>
  <si>
    <t>KABEL SDĚLOVACÍ PRO STRUKTUROVANOU KABELÁŽ UTP</t>
  </si>
  <si>
    <t>1. Položka obsahuje:    
 – dodávku specifikované kabelizace včetně potřebného drobného montážního materiálu    
 – dopravu a skladování    
2. Položka neobsahuje:    
 X    
3. Způsob měření:    
Dodávka specifikované kabelizace se měří v délce udané v kmpárech.</t>
  </si>
  <si>
    <t>742611</t>
  </si>
  <si>
    <t>KABEL VN - TŘÍŽÍLOVÝ 6-AYKCY DO 70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</si>
  <si>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</si>
  <si>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</si>
  <si>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</si>
  <si>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</si>
  <si>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</si>
  <si>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</si>
  <si>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</si>
  <si>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1. Položka obsahuje:    
 – úprava dna výkopu    
 – položení betonového žlabu / chráničky včetně zakrytí    
 – pomocné mechanismy    
2. Položka neobsahuje:    
 X    
3. Způsob měření:    
Udává se počet kusů kompletní konstrukce nebo práce.</t>
  </si>
  <si>
    <t>1. Položka obsahuje:    
 – veškeré příslušentsví    
2. Položka neobsahuje:    
 X    
3. Způsob měření:    
Udává se počet kusů kompletní konstrukce nebo práce.</t>
  </si>
  <si>
    <t>742Z23</t>
  </si>
  <si>
    <t>DEMONTÁŽ KABELOVÉHO VEDENÍ NN</t>
  </si>
  <si>
    <t>1. Položka obsahuje:    
 – všechny náklady na demontáž stávajícího zařízení se všemi pomocnými doplňujícími úpravami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</si>
  <si>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743Z12</t>
  </si>
  <si>
    <t>DEMONTÁŽ OSVĚTLOVACÍHO STOŽÁRU DRÁŽNÍHO VÝŠKY DO 15 M</t>
  </si>
  <si>
    <t>1. Položka obsahuje:    
 – všechny náklady na demontáž stávajícího zařízení se všemi pomocnými doplňujícími úpravami pro jeho likvidaci    
 – naložení vybouraného materiálu na dopravní prostředek    
2. Položka neobsahuje:    
 – odvoz vybouraného materiálu    
 – poplatek za likvidaci odpadů (nacení se dle SSD 0)    
3. Způsob měření:    
Udává se počet kusů kompletní konstrukce nebo práce.</t>
  </si>
  <si>
    <t>1. Položka obsahuje:    
 – dodávku specifikované kabelizace včetně potřebného drobného montážního materiálu    
 –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</si>
  <si>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742P17</t>
  </si>
  <si>
    <t>VYHLEDÁNÍ STÁVAJÍCÍHO KABELU (MĚŘENÍ, SONDA)</t>
  </si>
  <si>
    <t>1. Položka obsahuje:    
 – vyhledání stávajícího kabelu vn/nn v obvodu žel. stanice, na trati vč. výkopu sondy a veškerého příslušenství    
2. Položka neobsahuje:    
 X    
3. Způsob měření:    
Udává se počet kusů kompletní konstrukce nebo práce.</t>
  </si>
  <si>
    <t>743</t>
  </si>
  <si>
    <t>Silnoproudá zařízení</t>
  </si>
  <si>
    <t>743112</t>
  </si>
  <si>
    <t>OSVĚTLOVACÍ STOŽÁR  SKLOPNÝ ŽÁROVĚ ZINKOVANÝ DÉLKY PŘES 6,5 DO 12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</si>
  <si>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 betonový základ, svítidlo, výložník    
3. Způsob měření:    
Udává se počet kusů kompletní konstrukce nebo práce.</t>
  </si>
  <si>
    <t>743473</t>
  </si>
  <si>
    <t>SVÍTIDLO DRÁŽNÍ LED, MIN. IP 54, ELEKTRONICKÝ PŘEDŘADNÍK, PŘES 25 DO 45 W</t>
  </si>
  <si>
    <t>1. Položka obsahuje:    
 – zdroj a veškeré příslušenství    
 – technický popis viz. projektová dokumentace    
2. Položka neobsahuje:    
 X    
3. Způsob měření:    
Udává se počet kusů kompletní konstrukce nebo práce.</t>
  </si>
  <si>
    <t>743211</t>
  </si>
  <si>
    <t>OSVĚTLOVACÍ VĚŽ ŽÁROVĚ ZINKOVANÁ TRUBKOVÁ VÝŠKY DO 20 M</t>
  </si>
  <si>
    <t>1. Položka obsahuje:    
 – základovou konstrukci a veškeré příslušenství ( žebříky, plošiny apod. )    
 – uzavírací nátěr, technický popis viz. projektová dokumentace    
2. Položka neobsahuje:    
 – zemní práce, betonový základ, svítidla    
3. Způsob měření:    
Udává se počet kusů kompletní konstrukce nebo práce.</t>
  </si>
  <si>
    <t>743621</t>
  </si>
  <si>
    <t>ROZVADĚČ PRO DRÁŽNÍ OSVĚTLENÍ SILOVÝ NAPÁJECÍ BEZ PLC ŘÍDÍCÍHO SYSTÉMU DO 6 KUSŮ TŘÍFÁZOVÝCH VĚTVÍ</t>
  </si>
  <si>
    <t>1. Položka obsahuje:    
 – instalaci rozvaděče do terénu/rozvodny včetně nastavení a oživení, zhotovení výrobní dokumentace    
 – technický popis viz. projektová dokumentace    
2. Položka neobsahuje:    
 – zemní práce    
3. Způsob měření:    
Udává se počet kusů kompletní konstrukce nebo práce.</t>
  </si>
  <si>
    <t>743554</t>
  </si>
  <si>
    <t>SVÍTIDLO VENKOVNÍ VŠEOBECNÉ LED, MIN. IP 44, PŘES 45 W</t>
  </si>
  <si>
    <t>743553</t>
  </si>
  <si>
    <t>SVÍTIDLO VENKOVNÍ VŠEOBECNÉ LED, MIN. IP 44, PŘES 25 DO 45 W</t>
  </si>
  <si>
    <t>743G22</t>
  </si>
  <si>
    <t>SKŘÍŇ ZÁSUVKOVÁ VENKOVNÍ KOMPAKTNÍ PILÍŘ OD 3 DO 4 KS ZÁSUVEK PRŮMYSLOVÝCH (400 V NEBO 230 V)</t>
  </si>
  <si>
    <t>1. Položka obsahuje:    
 – instalaci do terénu vč. prefabrikovaného základu a zapojení    
 – technický popis viz. projektová dokumentace    
2. Položka neobsahuje:    
 – zemní práce    
3. Způsob měření:  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</si>
  <si>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</si>
  <si>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</si>
  <si>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Elektroměry, záskokový automat, jističe, stykače, chrániče, proudové relé    
 – přípravu podkladu pro osazení vč. upevňovacího materiálu    
 – veškerý podružný a pomocný materiál    
 – provedení zkoušek, dodání předepsaných zkoušek, revizí a atestů    
 – přístrojové vybavení ( vývodové jističe, měření vývodů nebo skupiny vývodů, stykače a stykačové kombinace, proudové chrániče, proudové reré, přípojnice,  apod. )    
2. Položka neobsahuje:    
3. Způsob měření:    
Udává se počet kusů kompletní konstrukce nebo práce.</t>
  </si>
  <si>
    <t>744O14</t>
  </si>
  <si>
    <t>ELEKTROMĚR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</si>
  <si>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</si>
  <si>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744O21</t>
  </si>
  <si>
    <t>MĚŘÍCÍ TRANSFORMÁTOR PROUDU DO 1500/5 A</t>
  </si>
  <si>
    <t>744D61</t>
  </si>
  <si>
    <t>KOMPAKTNÍ JISTIČ  - ZÁSKOKOVÝ AUTOMAT PRO ZÁSKOK DVOU JISTIČŮ S MOŽNOSTÍ UŽIVATELSKÉHO NASTAVENÍ ČASOVÉHO ZPOŽDĚNÍ SPÍNÁNÍ</t>
  </si>
  <si>
    <t>1. Položka obsahuje:    
 – veškerý spojovací materiál vč. připojovacího vedení, software, nastavení, oživení    
 – technický popis viz. projektová dokumentace    
2. Položka neobsahuje:    
 X    
3. Způsob měření:    
Udává se počet kusů kompletní konstrukce nebo práce.</t>
  </si>
  <si>
    <t>743E23</t>
  </si>
  <si>
    <t>SKŘÍŇ ROZPOJOVACÍ POJISTKOVÁ DO 400 A, DO 240 MM2, V KOMPAKTNÍM PILÍŘI S POJISTKOVÝMI SPODKY SE 7-10 SADAMI JISTÍCÍCH PRVKŮ</t>
  </si>
  <si>
    <t>743E22</t>
  </si>
  <si>
    <t>SKŘÍŇ ROZPOJOVACÍ POJISTKOVÁ DO 400 A, DO 240 MM2, V KOMPAKTNÍM PILÍŘI S POJISTKOVÝMI SPODKY SE 4-6 SADAMI JISTÍCÍCH PRVKŮ</t>
  </si>
  <si>
    <t>742811</t>
  </si>
  <si>
    <t>KABELOVÁ SPOJKA VN, SADA TŘÍ ŽIL NEBO TŘÍŽÍLOVÁ PRO KABELY DO 6 KV DO 70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</si>
  <si>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</si>
  <si>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742JBC</t>
  </si>
  <si>
    <t>KABELOVÁ SPOJKA PRO 3/4/5 - ŽILOVÉ KABELY NN S PLASTOVOU IZOLACÍ</t>
  </si>
  <si>
    <t>1. Položka obsahuje:    
 – měření, dělení, vrtání, tvarování, spojování a pod.    
2. Položka neobsahuje:    
 X    
3. Způsob měření:    
Měří se metr délkový.</t>
  </si>
  <si>
    <t>744Z02</t>
  </si>
  <si>
    <t>DEMONTÁŽ 1 KS POLE ROZVADĚČE NN</t>
  </si>
  <si>
    <t>743Z71</t>
  </si>
  <si>
    <t>DEMONTÁŽ KABELOVÉ SKŘÍNĚ</t>
  </si>
  <si>
    <t>748242</t>
  </si>
  <si>
    <t>PÍSMENA A ČÍSLICE VÝŠKY PŘES 40 DO 100 MM</t>
  </si>
  <si>
    <t>1. Položka obsahuje:    
 – zhotovení nápisu barvou pomocí šablon vč. podružného materiálu, rozměření, dodání barvy    
a ředidla    
2. Položka neobsahuje:    
 X    
3. Způsob měření:    
Udává se počet kusů kompletní konstrukce nebo práce.</t>
  </si>
  <si>
    <t>743812</t>
  </si>
  <si>
    <t>VÝSTROJ EOV PRO VÝHYBKU  OBLOUKOVOU TVARU 1:9-300, 1:11-300</t>
  </si>
  <si>
    <t>1. Položka obsahuje:  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
 – technický popis viz. projektová dokumentace    
2. Položka neobsahuje:    
 X    
3. Způsob měření:    
Udává se počet kusů kompletní konstrukce nebo práce.</t>
  </si>
  <si>
    <t>743813</t>
  </si>
  <si>
    <t>VÝSTROJ EOV PRO VÝHYBKU  JEDNODUCHOU TVARU 1:12-500</t>
  </si>
  <si>
    <t>743934</t>
  </si>
  <si>
    <t>ROZVADĚČ EOV - ROZŠÍŘENÍ O VÝVOD PRO JEDNU ZÁKLADNÍ VÝHYBKU S ODDĚLOVACÍMI TRANSFORMÁTORY</t>
  </si>
  <si>
    <t>1. Položka obsahuje:    
 – veškeré příslušenství, zhotovení výrobní dokumentace    
 – technický popis viz. projektová dokumentace    
2. Položka neobsahuje:    
 X    
3. Způsob měření:    
Udává se počet kusů kompletní konstrukce nebo práce.</t>
  </si>
  <si>
    <t>743941</t>
  </si>
  <si>
    <t>ROZVADĚČ EOV/VO OVLÁDACÍ S PC A DOTYKOVOU OBRAZOVKOU - HARDWARE + ZÁKLADNÍ SOFTWARE</t>
  </si>
  <si>
    <t>1. Položka obsahuje:    
 – instalaci rozvaděče včetně softwaru k PLC pro možnost chodu rozvaděče a jeho oživení, zhotovení výrobní dokumentace    
 – technický popis viz. projektová dokumentace    
2. Položka neobsahuje:    
 X    
3. Způsob měření:    
Udává se počet kusů kompletní konstrukce nebo práce.</t>
  </si>
  <si>
    <t>743942</t>
  </si>
  <si>
    <t>ROZVADĚČ EOV/VO OVLÁDACÍ S PC A DOTYKOVOU OBRAZOVKOU - SOFTWARE A PARAMETRIZACE NA 1 KS VÝHYBKY/VĚTVE OSVĚTLENÍ</t>
  </si>
  <si>
    <t>1. Položka obsahuje:    
 – technický popis viz. projektová dokumentace    
2. Položka neobsahuje:    
 X    
3. Způsob měření:    
Udává se počet kusů kompletní konstrukce nebo práce.</t>
  </si>
  <si>
    <t>743961</t>
  </si>
  <si>
    <t>EOV/VO, KLIENTSKÉ PRACOVIŠTĚ - ZÁKLADNÍ SOFTWARE</t>
  </si>
  <si>
    <t>1. Položka obsahuje:    
 – úprava řídícího software rozvaděče i nadřazeného systému    
 – technický popis viz. projektová dokumentace    
2. Položka neobsahuje:    
 X    
3. Způsob měření:    
Udává se počet kusů kompletní konstrukce nebo práce.</t>
  </si>
  <si>
    <t>743962</t>
  </si>
  <si>
    <t>EOV/VO, KLIENTSKÉ PRACOVIŠTĚ - HARDWARE + ZÁKLADNÍ SOFTWARE</t>
  </si>
  <si>
    <t>743Z41</t>
  </si>
  <si>
    <t>DEMONTÁŽ ZAŘÍZENÍ EOV NA VÝHYBCE</t>
  </si>
  <si>
    <t>747</t>
  </si>
  <si>
    <t>Zkoušky, revize a HZS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</si>
  <si>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</si>
  <si>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</si>
  <si>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747541</t>
  </si>
  <si>
    <t>MĚŘENÍ INTENZITY OSVĚTLENÍ INSTALOVANÉHO V ROZSAHU TOHOTO SO/PS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</si>
  <si>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</si>
  <si>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1. Položka obsahuje:    
 – cenu za práce spojené s uváděním zařízení do provozu, drobné montážní práce v rozvaděčích, koordinaci se zhotoviteli souvisejících zařízení apod.    
2. Položka neobsahuje:    
 X    
3. Způsob měření:    
Udává se čas v hodinách.</t>
  </si>
  <si>
    <t>1. Položka obsahuje:    
 – cenu za dobu kdy je zařízení po individálních zkouškách dáno do provozu s prokázáním technických a kvalitativních parametrů zařízení    
2. Položka neobsahuje:    
 X    
3. Způsob měření:    
Udává se čas v hodinách.</t>
  </si>
  <si>
    <t>1. Položka obsahuje:    
 – cenu za dobu kdy je s funkcí seznamována obsluha zařízení, včetně odevzdání dokumentace skutečného provedení    
2. Položka neobsahuje:    
 X    
3. Způsob měření:    
Udává se čas v hodinách.</t>
  </si>
  <si>
    <t>1. Položka obsahuje:    
 – cenu za manipulace na zařízeních prováděné provozovatelem nutných pro další práce zhotovitele na technologickém souboru    
2. Položka neobsahuje:    
 X    
3. Způsob měření:    
Udává se čas v hodinách.</t>
  </si>
  <si>
    <t>0,5% z ceny SO</t>
  </si>
  <si>
    <t>02940</t>
  </si>
  <si>
    <t>OSTATNÍ POŽADAVKY - VYPRACOVÁNÍ DOKUMENTACE</t>
  </si>
  <si>
    <t>5% z ceny SO, včetně RDS a DSPS+CD</t>
  </si>
  <si>
    <t xml:space="preserve">  SO 30-61</t>
  </si>
  <si>
    <t>Osvětlení nástupiště č.1</t>
  </si>
  <si>
    <t>SO 30-61</t>
  </si>
  <si>
    <t>1. Položka obsahuje:    
 – veškeré příslušentsví    
2. Položka neobsahuje:    
 X    
3. Způsob měření:    
Udává se počet kusů kompletní konstrukce nebo práce.</t>
  </si>
  <si>
    <t>743311</t>
  </si>
  <si>
    <t>VÝLOŽNÍK PRO MONTÁŽ SVÍTIDLA NA STOŽÁR JEDNORAMENNÝ DÉLKA VYLOŽENÍ DO 1 M</t>
  </si>
  <si>
    <t>7434A3</t>
  </si>
  <si>
    <t>SVÍTIDLO DRÁŽNÍ LED ANTIVANDAL, MIN. IP 54, TŘÍDA II, OD 26 DO 45 W, KLASICKÁ MONTÁŽ</t>
  </si>
  <si>
    <t xml:space="preserve">  SO 30-62</t>
  </si>
  <si>
    <t>Osvětlení nástupiště č.2</t>
  </si>
  <si>
    <t>SO 30-62</t>
  </si>
  <si>
    <t>0,4x0,4x1,x4</t>
  </si>
  <si>
    <t>743111</t>
  </si>
  <si>
    <t>OSVĚTLOVACÍ STOŽÁR  SKLOPNÝ ŽÁROVĚ ZINKOVANÝ DÉLKY DO 6 M</t>
  </si>
  <si>
    <t xml:space="preserve">  SO 30-63</t>
  </si>
  <si>
    <t>Osvětlení nástupiště č.3</t>
  </si>
  <si>
    <t>SO 30-63</t>
  </si>
  <si>
    <t>0,4x0,4x1,x7</t>
  </si>
  <si>
    <t xml:space="preserve">  SO 30-64</t>
  </si>
  <si>
    <t>Osvětlení  podchodu</t>
  </si>
  <si>
    <t>SO 30-64</t>
  </si>
  <si>
    <t>OTSKP_2019</t>
  </si>
  <si>
    <t>741</t>
  </si>
  <si>
    <t>Elektroinstalační materiál</t>
  </si>
  <si>
    <t>Viz. Půdorys, TZ</t>
  </si>
  <si>
    <t>Viz. TZ,</t>
  </si>
  <si>
    <t>1. Položka obsahuje:    
 – přípravu podkladu pro osazení    
2. Položka neobsahuje:    
 X    
3. Způsob měření:    
Měří se metr délkový.</t>
  </si>
  <si>
    <t>741122</t>
  </si>
  <si>
    <t>KRABICE (ROZVODKA) INSTALAČNÍ ODBOČNÁ SE SVORKOVNICÍ DO 4 MM2</t>
  </si>
  <si>
    <t>1. Položka obsahuje:    
 – přípravu podkladu pro osazení    
 – veškerý materiál a práce pro upevnění nebo uchycení krabice    
2. Položka neobsahuje:    
 X    
3. Způsob měření:    
Udává se počet kusů kompletní konstrukce nebo práce.</t>
  </si>
  <si>
    <t>741121</t>
  </si>
  <si>
    <t>KRABICE (ROZVODKA) INSTALAČNÍ ODBOČNÁ PRÁZDNÁ</t>
  </si>
  <si>
    <t>741312</t>
  </si>
  <si>
    <t>ZÁSUVKA INSTALAČNÍ JEDNODUCHÁ, NÁSTĚNNÁ VE VYŠŠÍM KRYTÍ - MIN. IP 44</t>
  </si>
  <si>
    <t>Silnoproudé zařízení</t>
  </si>
  <si>
    <t>7434A2</t>
  </si>
  <si>
    <t>SVÍTIDLO DRÁŽNÍ LED ANTIVANDAL, MIN. IP 54, TŘÍDA II, OD 11 DO 25 W, KLASICKÁ MONTÁŽ</t>
  </si>
  <si>
    <t>Viz. Pudorys</t>
  </si>
  <si>
    <t>747212</t>
  </si>
  <si>
    <t>CELKOVÁ PROHLÍDKA, ZKOUŠENÍ, MĚŘENÍ A VYHOTOVENÍ VÝCHOZÍ REVIZNÍ ZPRÁVY, PRO OBJEM IN PŘES 100 DO 500 TIS. KČ</t>
  </si>
  <si>
    <t>E.3.7</t>
  </si>
  <si>
    <t>Ukolejnění kovových konstrukcí</t>
  </si>
  <si>
    <t xml:space="preserve">  SO 30-70</t>
  </si>
  <si>
    <t>SO 30-70</t>
  </si>
  <si>
    <t>74C781</t>
  </si>
  <si>
    <t>PŘIPOJENÍ ZPĚTNÉHO VEDENÍ NA KOLEJNICI BEZ UKONČENÍ LAN</t>
  </si>
  <si>
    <t>viz technická zpráva, polohový plán, KSU a TP</t>
  </si>
  <si>
    <t>MEZIKOLEJOVÁ LANOVÁ PROPOJKA (DO 3 LAN DO DÉLKY 7 M) - DODÁVKA DLE SKUT. POTŘEBY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</si>
  <si>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</si>
  <si>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</si>
  <si>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</si>
  <si>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</si>
  <si>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</si>
  <si>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</si>
  <si>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</si>
  <si>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</si>
  <si>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</si>
  <si>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</si>
  <si>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</si>
  <si>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</si>
  <si>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POPLATKY ZA LIKVIDACŮ ODPADŮ NEKONTAMINOVANÝCH - 16 02 14  ELEKTROŠROT</t>
  </si>
  <si>
    <t>SO98-98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</si>
  <si>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</si>
  <si>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</si>
  <si>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</si>
  <si>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</si>
  <si>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</si>
  <si>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</si>
  <si>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</si>
  <si>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</si>
  <si>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</si>
  <si>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</si>
  <si>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</si>
  <si>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</si>
  <si>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</si>
  <si>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</si>
  <si>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</si>
  <si>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</si>
  <si>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</si>
  <si>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</si>
  <si>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</si>
  <si>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</si>
  <si>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</si>
  <si>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</si>
  <si>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</si>
  <si>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</si>
  <si>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</si>
  <si>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</si>
  <si>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</si>
  <si>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</si>
  <si>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</si>
  <si>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</si>
  <si>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</si>
  <si>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</si>
  <si>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</si>
  <si>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</si>
  <si>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</si>
  <si>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VSEOB011</t>
  </si>
  <si>
    <t>Nájmy hrazené zhotovitelem stavby</t>
  </si>
  <si>
    <t>Položka zahrnuje:      
1) Pronájem pozemků za silničním mostem přes Labe ve směru na Děčín po dobu 6 měsíců.  Celková potřebná plocha 308 m2 (pozemky nejsou uvedené v majetkoprávní části, provádí se výkupy). Jedná se o pozemky-m2: 428/1-59, 4168/1-27, 420/3-29, 416-13, 426/2-24, 424/3-24, 419-25, 427-24, 417/5-5, 417/1-14, 414-43, 415/2-18. 4167-3.       
2) Pronájem pozemku města Roudnice nad Labem č.p. 429 o ploše 53 m2 po dobu 6 měsíců.        
3) Pronájem pozemku Povodí Labe, s.p. č.p. 2898/1 o ploše 115 m2 po dobu 6 měsíců.        
4) Pronájem pozemku vlastníka Šikula Jiří č.p. 4313/23 o ploše 32 m2 po dobu 6 měsíců.      
5) Pronájem pozemků ČD a.s. o předpokládané ploše 1469 m2 po dobu 7 měsíců. Pronájem pozemků ČD a.s. o předpokládané ploše 1157 m2 po dobu 14 měsíců. Dle smlouvy mezi ČD, a.s. a Správou železnic, státní organizací.      
Položka nezahrnuje poplatky za nájmy pozemků potřebných pro zařízení staveniště (dle majetkoprávní části), tyto nájmy jsou obsaženy ve vedlejších rozpočtových nákladech.</t>
  </si>
  <si>
    <t>VSEOB017</t>
  </si>
  <si>
    <t>Korozní měření</t>
  </si>
  <si>
    <t>Korozní měření během stavby - 4 body</t>
  </si>
  <si>
    <t>VSEOB020</t>
  </si>
  <si>
    <t>Rekonstrukce římsy a zábradlí na opěrné zdi v celé délce nádraží –přípravné práce</t>
  </si>
  <si>
    <t>v předepsaném rozsahu a počtu dle VTP a ZTP   
Římsa – délka 400 m, nahoře šířka 1,5 m, dole 1,0 m, výška 0,3 m u koleje, 1,0 m vně zdi, konzoly 0,5 x 1,0 m, na konci 0,2 m = 1635   
Zábradlí – trojmadlové, délka 410 m</t>
  </si>
  <si>
    <t>Položka dále zahrnuje:      
1) Geodetické doměření římsy a zábradlí v celé délce.      
2) Geotechnický a stavebnětechnický průzkum zdi a římsy.       
(Jako min. rozsah průzkumu římsy – akustické trasování, které doloží praskliny a případné dutiny v beton konstrukci.)      
3) Biologický průzkum v prostoru římsy a zdi se zaměřením na chráněné druhy ptáků.      
4) Realizační dokumentace pro provedení sanace římsy a zábradlí, vč. zapracování do dokumentace souvisejících PS a SO stavby. Realizační dokumentace bude provedena v BIM (3D model + doplňující negrafické informace).</t>
  </si>
  <si>
    <t>VSEOB021</t>
  </si>
  <si>
    <t>Rekonstrukce římsy na opěrné zdi v celé délce nádraží</t>
  </si>
  <si>
    <t>Sanace celého povrchu římsy, včetně dodávky veškerého materiálu potřebného pro předepsanou úpravu v předepsané kvalitě. Dále nutné vyspravení podkladu, případně zatření spár zdiva a položení vrstvy v předepsané tloušťce.       
Náklady na ztížené podmínky, veškeré pomocné konstrukce (např. lešení, bednění, apod.), náklady spojené s likvidací odpadů, zábory pozemků apod</t>
  </si>
  <si>
    <t>v předepsaném rozsahu a počtu dle VTP a ZTP   
Římsa – délka 400 m, nahoře šířka 1,5 m, dole 1,0 m, výška 0,3 m u koleje, 1,0 m vně zdi, konzoly po 2 m, rozměr 0,5 x 1,0 m, na konci 0,2 m, šířka 0,25 m. Plocha celkem = 1635 m2  
1635=400x(0,3+1,5+1,0+1,0)+(400x1x(0,2+0,5)/2)-200x0,2x0,25</t>
  </si>
  <si>
    <t>Položka dále zahrnuje:      
1) Otryskání římsy. Zahrnuje také očištění ručním způsobem, broušením a předepsaným chemickým způsobem, včetně odklizení vzniklého odpadu a případného očištění přilehlých konstrukcí znečištěných při otryskání      
2) Lešení a podpěrné konstrukce v celé délce římsy a zábradlí.      
3) Veškeré práce spojené se sanací římsy na mostě v km 476, 480, včetně materiálů.      
4) Zajištění a provedení opatření proti úniku znečišťujících látek do ovzduší a do vodního toku v souladu s platnou legislativou      
5) Veškeré další práce plynoucí z technologických předpisů a z platných předpisů.      
6) Dodání čerstvého betonu (betonové směsi) a sanačních materiálů požadované kvality, jeho uložení do požadovaného tvaru při jakékoliv hustotě výztuže, konzistenci čerstvého betonu a způsobu hutnění, ošetření a ochranu betonu, užití potřebných přísad a technologií výroby betonu nebo sanačních materiálů, zřízení pracovních a dilatačních spar, včetně potřebných úprav, výplně, vložek, opracování, očištění a ošetření, bednění požadovaných konstr. (i ztracené) s úpravou dle požadované kvality povrchu betonu, včetně odbedňovacích a odskružovacích prostředků, podpěrné konstr. (skruže) a lešení všech druhů pro bednění, uložení čerstvého betonu, výztuže a doplňkových konstr., vč. požadovaných otvorů, ochranných a bezpečnostních opatření a základů těchto konstrukcí a lešení, vytvoření kotevních čel, kapes, nálitků, a sedel.        
7) Zřízení všech požadovaných otvorů, kapes, výklenků, prostupů, dutin, drážek a pod., vč. ztížení práce a úprav kolem nich.        
8) Úpravy pro osazení výztuže, doplňkových konstrukcí a vybavení. Včetně potřebné výztuže.        
9) Úpravy povrchu pro položení požadované izolace, povlaků a nátěrů, případně vyspravení. Včetně izolace.       
10) Veškeré práce spojené s umístěním požadované izolace. Uvolnění prostoru, bednění, snesení kolejového roštu v potřebné délce, a práce spojené s odstraněním potřebných konstrukcí a práce potřebné k dokončení stavby, pokládka kolejového roštu, doplnění štěrku a pod.       
11) Ztížené práce u kabelových a injektážních trubek a ostatních zařízení osazovaných do betonu.        
12) Konstrukce betonových kloubů, upevnění kotevních prvků a doplňkových konstrukcí.        
13) Nátěry zabraňující soudržnost betonu a bednění.        
14) Výplň, těsnění a tmelení spar a spojů.        
15) Opatření povrchů betonu izolací proti zemní vlhkosti v částech, kde přijdou do styku se zeminou nebo kamenivem.        
16) Zřízení spojovací vrstvy.        
17) Osazení zařízení ochrany konstrukce proti vlivu bludných proudů a související úpravy.      
18) Veškeré náklady na nutné přeložky a ochrany inženýrských sítí.       
19) Veškeré náklady spojené s likvidací odpadů.      
20) Veškerou manipulaci s vybouranou sutí a hmotami včetně uložení na skládku.      
21) Ztížené podmínky způsobené úpravou ZOV       
22) Ochrana hnízdišť a přístupu k hnízdištím netopýrů při stavební činnosti.      
23) Ochrana hnízdišť a přístupu k hnízdištím ptactva při stavební činnosti.      
24) Poplatky za zábor a pronájem přístupových komunikací a pozemků potřebných k realizaci díla.</t>
  </si>
  <si>
    <t>VSEOB022</t>
  </si>
  <si>
    <t>Zábradlí na opěrné zdi v celé délce nádraží</t>
  </si>
  <si>
    <t>Náklady na mechanické a chemické očištění zábradlí, doplnění chybějících částí, odstranění zdeformovaných částí a jejich nahrazení novými díly, včetně spojovacího materiálu, kompletní nátěr – protikorozní ochrana.</t>
  </si>
  <si>
    <t>v předepsaném rozsahu a počtu dle VTP a ZTP   
Zábradlí – trojmadlové, délka 410 m</t>
  </si>
  <si>
    <t>Položka dále zahrnuje:       
1) Výroba, dodávka a osazení doplněných částí trojmadlového zábradlí výšky 1,1 m dle předpisu objednatele MVL 720, včetně spojovacího a kotevního materiálu.      
2) Případné osazení provizorní ochrany proti pádu (zábradlí).      
3) Protikorozní ochrana zábradlí provedena dle předpisu objednatele S5/4.      
4) Veškeré další práce plynoucí z technologických předpisů a z platných předpisů.      
5) Lešení a podpěrné konstrukce v celé délce římsy a zábradlí.      
6) Osazení zařízení ochrany konstrukce proti vlivu bludných proudů a související úpravy.      
7) Veškeré náklady na nutné přeložky a ochrany inženýrských sítí.       
8) Veškeré náklady spojené s likvidací odpadů.      
9) Veškerou manipulaci s vybouranou sutí a hmotami včetně uložení na skládku.      
10) Ztížené podmínky způsobené úpravou ZOV.       
11) Ochrana hnízdišť a přístupu k hnízdištím netopýrů při stavební činnosti.      
12) Ochrana hnízdišť a přístupu k hnízdištím ptactva při stavební činnosti.      
13) Poplatky za zábor a pronájem přístupových komunikací a pozemků potřebných k realizaci díla.</t>
  </si>
  <si>
    <t>027121</t>
  </si>
  <si>
    <t>PROVIZORNÍ PŘÍSTUPOVÉ CESTY - ZŘÍZENÍ</t>
  </si>
  <si>
    <t>77=3,5 x 1,5 + 8,3 x 2,4 + 21,5 x 2,4</t>
  </si>
  <si>
    <t>zahrnuje veškeré náklady spojené s objednatelem požadovanými zařízeními</t>
  </si>
  <si>
    <t>027123</t>
  </si>
  <si>
    <t>PROVIZORNÍ PŘÍSTUPOVÉ CESTY - ZRUŠENÍ</t>
  </si>
  <si>
    <t>21461B</t>
  </si>
  <si>
    <t>SEPARAČNÍ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</si>
  <si>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</si>
  <si>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Informační model BIM</t>
  </si>
  <si>
    <t>VSEOB023</t>
  </si>
  <si>
    <t>Společné datové prostředí (CDE)</t>
  </si>
  <si>
    <t>Zřízení společného datového prostředí</t>
  </si>
  <si>
    <t>v předepsaném rozsahu dle BIM Protokolu včetně příloh</t>
  </si>
  <si>
    <t>Položka zahrnuje veškeré činnosti které jsou nezbytné k zajištění funkce společného datového prostředí (CDE) dle BIM Protokolu včetně příloh, zejména cílů uvedených v Příloze B - Požadavky zadavatel pro režim BIM (EIR) [cíl s označením 1] a ostatních příloh BIM Protokolu</t>
  </si>
  <si>
    <t>VSEOB024</t>
  </si>
  <si>
    <t>Licence</t>
  </si>
  <si>
    <t>Licence k CDE pro účely Objednatele</t>
  </si>
  <si>
    <t>10 ks</t>
  </si>
  <si>
    <t>Položka zahrnuje dodávku, provozování licencí pro Objednatele, včetně školení a všech souvisejících činností po dobu trvání Díla a do doby jeho řádného předání.</t>
  </si>
  <si>
    <t>VSEOB025</t>
  </si>
  <si>
    <t>Informační model BIM ve stádiu realizace</t>
  </si>
  <si>
    <t>Doplnění informačního modelu BIM pro stádium realizace</t>
  </si>
  <si>
    <t>Položka zahrnuje veškeré činnosti které jsou nezbytné k vytvoření Informačního modelu BIM pro stádium realizace dle BIM Protokolu včetně příloh, zejména cílů uvedených v Příloze B [cílů s označením 2, 3 a 7]- Požadavky zadavatel pro režim BIM (EIR) a ostatních příloh BIM Protokolu</t>
  </si>
  <si>
    <t>VSEOB026</t>
  </si>
  <si>
    <t>Informační model BIM dokumentace DSPS</t>
  </si>
  <si>
    <t>Informačního modelu BIM skutečného provedení stavby</t>
  </si>
  <si>
    <t>Položka zahrnuje veškeré činnosti které jsou nezbytné k vytvoření Informačního modelu BIM dokumentace skutečného provedení stavby dle BIM Protokolu včetně příloh, zejména cílů uvedených v Příloze B [cílů s označením 2, 3 a 7]- Požadavky zadavatel pro režim BIM (EIR) a ostatních příloh BIM Protokolu</t>
  </si>
  <si>
    <t>VSEOB027</t>
  </si>
  <si>
    <t>Prověření cílů souvisejících s imlementace procesu BIM</t>
  </si>
  <si>
    <t>Doplňující cíle ve vazbě na implementaci procesu BIM</t>
  </si>
  <si>
    <t>Položka zahrnuje veškeré činnosti a dokumenty, které jsou požadované, jako související  dle BIM Protokolu včetně příloh, zejména cílů uvedených v Příloze B [cílů s označením 5 a 6]- Požadavky zadavatel pro režim BIM (EIR) a ostatních příloh BIM Protokolu. Zprávy a dokumenty budou předané v elektronické formě a písemné formě v počtu dvou paré.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</si>
</sst>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sharedStrings" Target="sharedStrings.xml" /><Relationship Id="rId4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0+C10+C12+C18+C20+C23+C26+C30+C34+C36+C39+C49+C51+C57+C59</f>
      </c>
    </row>
    <row r="7" spans="2:3" ht="12.75" customHeight="1">
      <c r="B7" s="8" t="s">
        <v>7</v>
      </c>
      <c s="10">
        <f>0+E10+E12+E18+E20+E23+E26+E30+E34+E36+E39+E49+E51+E57+E59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10-10'!K8+'PS 10-10'!M8</f>
      </c>
      <c s="14">
        <f>C11*0.21</f>
      </c>
      <c s="14">
        <f>C11+D11</f>
      </c>
      <c s="13">
        <f>'PS 10-10'!T7</f>
      </c>
    </row>
    <row r="12" spans="1:6" ht="12.75">
      <c r="A12" s="11" t="s">
        <v>365</v>
      </c>
      <c s="12" t="s">
        <v>366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367</v>
      </c>
      <c s="12" t="s">
        <v>368</v>
      </c>
      <c s="14">
        <f>'PS 20-10'!K8+'PS 20-10'!M8</f>
      </c>
      <c s="14">
        <f>C13*0.21</f>
      </c>
      <c s="14">
        <f>C13+D13</f>
      </c>
      <c s="13">
        <f>'PS 20-10'!T7</f>
      </c>
    </row>
    <row r="14" spans="1:6" ht="12.75">
      <c r="A14" s="11" t="s">
        <v>577</v>
      </c>
      <c s="12" t="s">
        <v>578</v>
      </c>
      <c s="14">
        <f>'PS 20-20'!K8+'PS 20-20'!M8</f>
      </c>
      <c s="14">
        <f>C14*0.21</f>
      </c>
      <c s="14">
        <f>C14+D14</f>
      </c>
      <c s="13">
        <f>'PS 20-20'!T7</f>
      </c>
    </row>
    <row r="15" spans="1:6" ht="12.75">
      <c r="A15" s="11" t="s">
        <v>693</v>
      </c>
      <c s="12" t="s">
        <v>694</v>
      </c>
      <c s="14">
        <f>'PS 20-30'!K8+'PS 20-30'!M8</f>
      </c>
      <c s="14">
        <f>C15*0.21</f>
      </c>
      <c s="14">
        <f>C15+D15</f>
      </c>
      <c s="13">
        <f>'PS 20-30'!T7</f>
      </c>
    </row>
    <row r="16" spans="1:6" ht="12.75">
      <c r="A16" s="11" t="s">
        <v>800</v>
      </c>
      <c s="12" t="s">
        <v>801</v>
      </c>
      <c s="14">
        <f>'PS 20-31'!K8+'PS 20-31'!M8</f>
      </c>
      <c s="14">
        <f>C16*0.21</f>
      </c>
      <c s="14">
        <f>C16+D16</f>
      </c>
      <c s="13">
        <f>'PS 20-31'!T7</f>
      </c>
    </row>
    <row r="17" spans="1:6" ht="12.75">
      <c r="A17" s="11" t="s">
        <v>909</v>
      </c>
      <c s="12" t="s">
        <v>910</v>
      </c>
      <c s="14">
        <f>'PS 20-32'!K8+'PS 20-32'!M8</f>
      </c>
      <c s="14">
        <f>C17*0.21</f>
      </c>
      <c s="14">
        <f>C17+D17</f>
      </c>
      <c s="13">
        <f>'PS 20-32'!T7</f>
      </c>
    </row>
    <row r="18" spans="1:6" ht="12.75">
      <c r="A18" s="11" t="s">
        <v>1264</v>
      </c>
      <c s="12" t="s">
        <v>1265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1266</v>
      </c>
      <c s="12" t="s">
        <v>1267</v>
      </c>
      <c s="14">
        <f>'PS 40-10'!K8+'PS 40-10'!M8</f>
      </c>
      <c s="14">
        <f>C19*0.21</f>
      </c>
      <c s="14">
        <f>C19+D19</f>
      </c>
      <c s="13">
        <f>'PS 40-10'!T7</f>
      </c>
    </row>
    <row r="20" spans="1:6" ht="12.75">
      <c r="A20" s="11" t="s">
        <v>1295</v>
      </c>
      <c s="12" t="s">
        <v>1296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1297</v>
      </c>
      <c s="12" t="s">
        <v>1296</v>
      </c>
      <c s="14">
        <f>'SO 10-10.1'!K8+'SO 10-10.1'!M8</f>
      </c>
      <c s="14">
        <f>C21*0.21</f>
      </c>
      <c s="14">
        <f>C21+D21</f>
      </c>
      <c s="13">
        <f>'SO 10-10.1'!T7</f>
      </c>
    </row>
    <row r="22" spans="1:6" ht="12.75">
      <c r="A22" s="11" t="s">
        <v>1569</v>
      </c>
      <c s="12" t="s">
        <v>1570</v>
      </c>
      <c s="14">
        <f>'SO 10-10.2'!K8+'SO 10-10.2'!M8</f>
      </c>
      <c s="14">
        <f>C22*0.21</f>
      </c>
      <c s="14">
        <f>C22+D22</f>
      </c>
      <c s="13">
        <f>'SO 10-10.2'!T7</f>
      </c>
    </row>
    <row r="23" spans="1:6" ht="12.75">
      <c r="A23" s="11" t="s">
        <v>1581</v>
      </c>
      <c s="12" t="s">
        <v>1582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1583</v>
      </c>
      <c s="12" t="s">
        <v>1582</v>
      </c>
      <c s="14">
        <f>'SO 10-11'!K8+'SO 10-11'!M8</f>
      </c>
      <c s="14">
        <f>C24*0.21</f>
      </c>
      <c s="14">
        <f>C24+D24</f>
      </c>
      <c s="13">
        <f>'SO 10-11'!T7</f>
      </c>
    </row>
    <row r="25" spans="1:6" ht="12.75">
      <c r="A25" s="11" t="s">
        <v>1741</v>
      </c>
      <c s="12" t="s">
        <v>1742</v>
      </c>
      <c s="14">
        <f>'SO 10-11.1'!K8+'SO 10-11.1'!M8</f>
      </c>
      <c s="14">
        <f>C25*0.21</f>
      </c>
      <c s="14">
        <f>C25+D25</f>
      </c>
      <c s="13">
        <f>'SO 10-11.1'!T7</f>
      </c>
    </row>
    <row r="26" spans="1:6" ht="12.75">
      <c r="A26" s="11" t="s">
        <v>1815</v>
      </c>
      <c s="12" t="s">
        <v>1816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1817</v>
      </c>
      <c s="12" t="s">
        <v>1818</v>
      </c>
      <c s="14">
        <f>'SO 10-20'!K8+'SO 10-20'!M8</f>
      </c>
      <c s="14">
        <f>C27*0.21</f>
      </c>
      <c s="14">
        <f>C27+D27</f>
      </c>
      <c s="13">
        <f>'SO 10-20'!T7</f>
      </c>
    </row>
    <row r="28" spans="1:6" ht="12.75">
      <c r="A28" s="11" t="s">
        <v>2026</v>
      </c>
      <c s="12" t="s">
        <v>2027</v>
      </c>
      <c s="14">
        <f>'SO 10-21'!K8+'SO 10-21'!M8</f>
      </c>
      <c s="14">
        <f>C28*0.21</f>
      </c>
      <c s="14">
        <f>C28+D28</f>
      </c>
      <c s="13">
        <f>'SO 10-21'!T7</f>
      </c>
    </row>
    <row r="29" spans="1:6" ht="12.75">
      <c r="A29" s="11" t="s">
        <v>2092</v>
      </c>
      <c s="12" t="s">
        <v>2093</v>
      </c>
      <c s="14">
        <f>'SO 10-22'!K8+'SO 10-22'!M8</f>
      </c>
      <c s="14">
        <f>C29*0.21</f>
      </c>
      <c s="14">
        <f>C29+D29</f>
      </c>
      <c s="13">
        <f>'SO 10-22'!T7</f>
      </c>
    </row>
    <row r="30" spans="1:6" ht="12.75">
      <c r="A30" s="11" t="s">
        <v>2180</v>
      </c>
      <c s="12" t="s">
        <v>2181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2182</v>
      </c>
      <c s="12" t="s">
        <v>2183</v>
      </c>
      <c s="14">
        <f>'SO 10-40'!K8+'SO 10-40'!M8</f>
      </c>
      <c s="14">
        <f>C31*0.21</f>
      </c>
      <c s="14">
        <f>C31+D31</f>
      </c>
      <c s="13">
        <f>'SO 10-40'!T7</f>
      </c>
    </row>
    <row r="32" spans="1:6" ht="12.75">
      <c r="A32" s="11" t="s">
        <v>2444</v>
      </c>
      <c s="12" t="s">
        <v>2445</v>
      </c>
      <c s="14">
        <f>'SO 10-40.1'!K8+'SO 10-40.1'!M8</f>
      </c>
      <c s="14">
        <f>C32*0.21</f>
      </c>
      <c s="14">
        <f>C32+D32</f>
      </c>
      <c s="13">
        <f>'SO 10-40.1'!T7</f>
      </c>
    </row>
    <row r="33" spans="1:6" ht="12.75">
      <c r="A33" s="11" t="s">
        <v>2673</v>
      </c>
      <c s="12" t="s">
        <v>2674</v>
      </c>
      <c s="14">
        <f>'SO 10-41'!K8+'SO 10-41'!M8</f>
      </c>
      <c s="14">
        <f>C33*0.21</f>
      </c>
      <c s="14">
        <f>C33+D33</f>
      </c>
      <c s="13">
        <f>'SO 10-41'!T7</f>
      </c>
    </row>
    <row r="34" spans="1:6" ht="12.75">
      <c r="A34" s="11" t="s">
        <v>2775</v>
      </c>
      <c s="12" t="s">
        <v>2776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2777</v>
      </c>
      <c s="12" t="s">
        <v>2778</v>
      </c>
      <c s="14">
        <f>'SO 10-11.2'!K8+'SO 10-11.2'!M8</f>
      </c>
      <c s="14">
        <f>C35*0.21</f>
      </c>
      <c s="14">
        <f>C35+D35</f>
      </c>
      <c s="13">
        <f>'SO 10-11.2'!T7</f>
      </c>
    </row>
    <row r="36" spans="1:6" ht="12.75">
      <c r="A36" s="11" t="s">
        <v>2831</v>
      </c>
      <c s="12" t="s">
        <v>2832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2833</v>
      </c>
      <c s="12" t="s">
        <v>2834</v>
      </c>
      <c s="14">
        <f>'SO 10-90'!K8+'SO 10-90'!M8</f>
      </c>
      <c s="14">
        <f>C37*0.21</f>
      </c>
      <c s="14">
        <f>C37+D37</f>
      </c>
      <c s="13">
        <f>'SO 10-90'!T7</f>
      </c>
    </row>
    <row r="38" spans="1:6" ht="12.75">
      <c r="A38" s="11" t="s">
        <v>2960</v>
      </c>
      <c s="12" t="s">
        <v>2961</v>
      </c>
      <c s="14">
        <f>'SO 10-90.1'!K8+'SO 10-90.1'!M8</f>
      </c>
      <c s="14">
        <f>C38*0.21</f>
      </c>
      <c s="14">
        <f>C38+D38</f>
      </c>
      <c s="13">
        <f>'SO 10-90.1'!T7</f>
      </c>
    </row>
    <row r="39" spans="1:6" ht="12.75">
      <c r="A39" s="11" t="s">
        <v>3194</v>
      </c>
      <c s="12" t="s">
        <v>3195</v>
      </c>
      <c s="14">
        <f>0+C40+C41+C42+C43+C44+C45+C46+C47+C48</f>
      </c>
      <c s="14">
        <f>C39*0.21</f>
      </c>
      <c s="14">
        <f>0+E40+E41+E42+E43+E44+E45+E46+E47+E48</f>
      </c>
      <c s="13">
        <f>0+F40+F41+F42+F43+F44+F45+F46+F47+F48</f>
      </c>
    </row>
    <row r="40" spans="1:6" ht="12.75">
      <c r="A40" s="11" t="s">
        <v>3196</v>
      </c>
      <c s="12" t="s">
        <v>3197</v>
      </c>
      <c s="14">
        <f>'SO 20-10'!K8+'SO 20-10'!M8</f>
      </c>
      <c s="14">
        <f>C40*0.21</f>
      </c>
      <c s="14">
        <f>C40+D40</f>
      </c>
      <c s="13">
        <f>'SO 20-10'!T7</f>
      </c>
    </row>
    <row r="41" spans="1:6" ht="12.75">
      <c r="A41" s="11" t="s">
        <v>3657</v>
      </c>
      <c s="12" t="s">
        <v>3658</v>
      </c>
      <c s="14">
        <f>'SO 20-11'!K8+'SO 20-11'!M8</f>
      </c>
      <c s="14">
        <f>C41*0.21</f>
      </c>
      <c s="14">
        <f>C41+D41</f>
      </c>
      <c s="13">
        <f>'SO 20-11'!T7</f>
      </c>
    </row>
    <row r="42" spans="1:6" ht="12.75">
      <c r="A42" s="11" t="s">
        <v>3785</v>
      </c>
      <c s="12" t="s">
        <v>3786</v>
      </c>
      <c s="14">
        <f>'SO 20-20.01'!K8+'SO 20-20.01'!M8</f>
      </c>
      <c s="14">
        <f>C42*0.21</f>
      </c>
      <c s="14">
        <f>C42+D42</f>
      </c>
      <c s="13">
        <f>'SO 20-20.01'!T7</f>
      </c>
    </row>
    <row r="43" spans="1:6" ht="12.75">
      <c r="A43" s="11" t="s">
        <v>3851</v>
      </c>
      <c s="12" t="s">
        <v>3852</v>
      </c>
      <c s="14">
        <f>'SO 20-20.02'!K8+'SO 20-20.02'!M8</f>
      </c>
      <c s="14">
        <f>C43*0.21</f>
      </c>
      <c s="14">
        <f>C43+D43</f>
      </c>
      <c s="13">
        <f>'SO 20-20.02'!T7</f>
      </c>
    </row>
    <row r="44" spans="1:6" ht="12.75">
      <c r="A44" s="11" t="s">
        <v>3884</v>
      </c>
      <c s="12" t="s">
        <v>3885</v>
      </c>
      <c s="14">
        <f>'SO 20-20.03'!K8+'SO 20-20.03'!M8</f>
      </c>
      <c s="14">
        <f>C44*0.21</f>
      </c>
      <c s="14">
        <f>C44+D44</f>
      </c>
      <c s="13">
        <f>'SO 20-20.03'!T7</f>
      </c>
    </row>
    <row r="45" spans="1:6" ht="12.75">
      <c r="A45" s="11" t="s">
        <v>3926</v>
      </c>
      <c s="12" t="s">
        <v>3927</v>
      </c>
      <c s="14">
        <f>'SO 20-20.1'!K8+'SO 20-20.1'!M8</f>
      </c>
      <c s="14">
        <f>C45*0.21</f>
      </c>
      <c s="14">
        <f>C45+D45</f>
      </c>
      <c s="13">
        <f>'SO 20-20.1'!T7</f>
      </c>
    </row>
    <row r="46" spans="1:6" ht="12.75">
      <c r="A46" s="11" t="s">
        <v>3997</v>
      </c>
      <c s="12" t="s">
        <v>3998</v>
      </c>
      <c s="14">
        <f>'SO 20-20.2'!K8+'SO 20-20.2'!M8</f>
      </c>
      <c s="14">
        <f>C46*0.21</f>
      </c>
      <c s="14">
        <f>C46+D46</f>
      </c>
      <c s="13">
        <f>'SO 20-20.2'!T7</f>
      </c>
    </row>
    <row r="47" spans="1:6" ht="12.75">
      <c r="A47" s="11" t="s">
        <v>4115</v>
      </c>
      <c s="12" t="s">
        <v>4116</v>
      </c>
      <c s="14">
        <f>'SO 20-40'!K8+'SO 20-40'!M8</f>
      </c>
      <c s="14">
        <f>C47*0.21</f>
      </c>
      <c s="14">
        <f>C47+D47</f>
      </c>
      <c s="13">
        <f>'SO 20-40'!T7</f>
      </c>
    </row>
    <row r="48" spans="1:6" ht="12.75">
      <c r="A48" s="11" t="s">
        <v>4197</v>
      </c>
      <c s="12" t="s">
        <v>4198</v>
      </c>
      <c s="14">
        <f>'SO 20-50'!K8+'SO 20-50'!M8</f>
      </c>
      <c s="14">
        <f>C48*0.21</f>
      </c>
      <c s="14">
        <f>C48+D48</f>
      </c>
      <c s="13">
        <f>'SO 20-50'!T7</f>
      </c>
    </row>
    <row r="49" spans="1:6" ht="12.75">
      <c r="A49" s="11" t="s">
        <v>4295</v>
      </c>
      <c s="12" t="s">
        <v>4296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4297</v>
      </c>
      <c s="12" t="s">
        <v>4298</v>
      </c>
      <c s="14">
        <f>'SO 30-10'!K8+'SO 30-10'!M8</f>
      </c>
      <c s="14">
        <f>C50*0.21</f>
      </c>
      <c s="14">
        <f>C50+D50</f>
      </c>
      <c s="13">
        <f>'SO 30-10'!T7</f>
      </c>
    </row>
    <row r="51" spans="1:6" ht="12.75">
      <c r="A51" s="11" t="s">
        <v>4500</v>
      </c>
      <c s="12" t="s">
        <v>4501</v>
      </c>
      <c s="14">
        <f>0+C52+C53+C54+C55+C56</f>
      </c>
      <c s="14">
        <f>C51*0.21</f>
      </c>
      <c s="14">
        <f>0+E52+E53+E54+E55+E56</f>
      </c>
      <c s="13">
        <f>0+F52+F53+F54+F55+F56</f>
      </c>
    </row>
    <row r="52" spans="1:6" ht="12.75">
      <c r="A52" s="11" t="s">
        <v>4502</v>
      </c>
      <c s="12" t="s">
        <v>4503</v>
      </c>
      <c s="14">
        <f>'SO 30-60'!K8+'SO 30-60'!M8</f>
      </c>
      <c s="14">
        <f>C52*0.21</f>
      </c>
      <c s="14">
        <f>C52+D52</f>
      </c>
      <c s="13">
        <f>'SO 30-60'!T7</f>
      </c>
    </row>
    <row r="53" spans="1:6" ht="12.75">
      <c r="A53" s="11" t="s">
        <v>4655</v>
      </c>
      <c s="12" t="s">
        <v>4656</v>
      </c>
      <c s="14">
        <f>'SO 30-61'!K8+'SO 30-61'!M8</f>
      </c>
      <c s="14">
        <f>C53*0.21</f>
      </c>
      <c s="14">
        <f>C53+D53</f>
      </c>
      <c s="13">
        <f>'SO 30-61'!T7</f>
      </c>
    </row>
    <row r="54" spans="1:6" ht="12.75">
      <c r="A54" s="11" t="s">
        <v>4663</v>
      </c>
      <c s="12" t="s">
        <v>4664</v>
      </c>
      <c s="14">
        <f>'SO 30-62'!K8+'SO 30-62'!M8</f>
      </c>
      <c s="14">
        <f>C54*0.21</f>
      </c>
      <c s="14">
        <f>C54+D54</f>
      </c>
      <c s="13">
        <f>'SO 30-62'!T7</f>
      </c>
    </row>
    <row r="55" spans="1:6" ht="12.75">
      <c r="A55" s="11" t="s">
        <v>4669</v>
      </c>
      <c s="12" t="s">
        <v>4670</v>
      </c>
      <c s="14">
        <f>'SO 30-63'!K8+'SO 30-63'!M8</f>
      </c>
      <c s="14">
        <f>C55*0.21</f>
      </c>
      <c s="14">
        <f>C55+D55</f>
      </c>
      <c s="13">
        <f>'SO 30-63'!T7</f>
      </c>
    </row>
    <row r="56" spans="1:6" ht="12.75">
      <c r="A56" s="11" t="s">
        <v>4673</v>
      </c>
      <c s="12" t="s">
        <v>4674</v>
      </c>
      <c s="14">
        <f>'SO 30-64'!K8+'SO 30-64'!M8</f>
      </c>
      <c s="14">
        <f>C56*0.21</f>
      </c>
      <c s="14">
        <f>C56+D56</f>
      </c>
      <c s="13">
        <f>'SO 30-64'!T7</f>
      </c>
    </row>
    <row r="57" spans="1:6" ht="12.75">
      <c r="A57" s="11" t="s">
        <v>4695</v>
      </c>
      <c s="12" t="s">
        <v>4696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4697</v>
      </c>
      <c s="12" t="s">
        <v>4696</v>
      </c>
      <c s="14">
        <f>'SO 30-70'!K8+'SO 30-70'!M8</f>
      </c>
      <c s="14">
        <f>C58*0.21</f>
      </c>
      <c s="14">
        <f>C58+D58</f>
      </c>
      <c s="13">
        <f>'SO 30-70'!T7</f>
      </c>
    </row>
    <row r="59" spans="1:6" ht="12.75">
      <c r="A59" s="11" t="s">
        <v>4716</v>
      </c>
      <c s="12" t="s">
        <v>5</v>
      </c>
      <c s="14">
        <f>0+C60</f>
      </c>
      <c s="14">
        <f>C59*0.21</f>
      </c>
      <c s="14">
        <f>0+E60</f>
      </c>
      <c s="13">
        <f>0+F60</f>
      </c>
    </row>
    <row r="60" spans="1:6" ht="12.75">
      <c r="A60" s="11" t="s">
        <v>4717</v>
      </c>
      <c s="12" t="s">
        <v>4718</v>
      </c>
      <c s="14">
        <f>'SO 98-98'!K8+'SO 98-98'!M8</f>
      </c>
      <c s="14">
        <f>C60*0.21</f>
      </c>
      <c s="14">
        <f>C60+D60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1295</v>
      </c>
      <c r="E4" s="26" t="s">
        <v>1296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COUNTIFS(L8:L19,"=0",A8:A19,"P")+COUNTIFS(L8:L19,"",A8:A19,"P")+SUM(Q8:Q19)</f>
      </c>
    </row>
    <row r="8" spans="1:13" ht="12.75">
      <c r="A8" t="s">
        <v>44</v>
      </c>
      <c r="C8" s="28" t="s">
        <v>1571</v>
      </c>
      <c r="E8" s="30" t="s">
        <v>1570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212</v>
      </c>
      <c r="E9" s="33" t="s">
        <v>1337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1341</v>
      </c>
      <c s="35" t="s">
        <v>5</v>
      </c>
      <c s="6" t="s">
        <v>1342</v>
      </c>
      <c s="36" t="s">
        <v>83</v>
      </c>
      <c s="37">
        <v>29.961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1572</v>
      </c>
    </row>
    <row r="13" spans="1:5" ht="12.75">
      <c r="A13" t="s">
        <v>58</v>
      </c>
      <c r="E13" s="39" t="s">
        <v>1304</v>
      </c>
    </row>
    <row r="14" spans="1:13" ht="12.75">
      <c r="A14" t="s">
        <v>46</v>
      </c>
      <c r="C14" s="31" t="s">
        <v>1573</v>
      </c>
      <c r="E14" s="33" t="s">
        <v>1574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47</v>
      </c>
      <c s="34" t="s">
        <v>1575</v>
      </c>
      <c s="35" t="s">
        <v>5</v>
      </c>
      <c s="6" t="s">
        <v>1576</v>
      </c>
      <c s="36" t="s">
        <v>93</v>
      </c>
      <c s="37">
        <v>1797.492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1577</v>
      </c>
    </row>
    <row r="18" spans="1:5" ht="12.75">
      <c r="A18" t="s">
        <v>58</v>
      </c>
      <c r="E18" s="39" t="s">
        <v>59</v>
      </c>
    </row>
    <row r="19" spans="1:16" ht="25.5">
      <c r="A19" t="s">
        <v>49</v>
      </c>
      <c s="34" t="s">
        <v>27</v>
      </c>
      <c s="34" t="s">
        <v>1578</v>
      </c>
      <c s="35" t="s">
        <v>5</v>
      </c>
      <c s="6" t="s">
        <v>1579</v>
      </c>
      <c s="36" t="s">
        <v>93</v>
      </c>
      <c s="37">
        <v>199.919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1580</v>
      </c>
    </row>
    <row r="22" spans="1:5" ht="12.75">
      <c r="A22" t="s">
        <v>58</v>
      </c>
      <c r="E2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1581</v>
      </c>
      <c r="E4" s="26" t="s">
        <v>1582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1584</v>
      </c>
      <c r="E8" s="30" t="s">
        <v>1582</v>
      </c>
      <c r="J8" s="29">
        <f>0+J9+J22+J43+J60+J73+J82+J111+J128+J149+J154+J159+J184+J189</f>
      </c>
      <c s="29">
        <f>0+K9+K22+K43+K60+K73+K82+K111+K128+K149+K154+K159+K184+K189</f>
      </c>
      <c s="29">
        <f>0+L9+L22+L43+L60+L73+L82+L111+L128+L149+L154+L159+L184+L189</f>
      </c>
      <c s="29">
        <f>0+M9+M22+M43+M60+M73+M82+M111+M128+M149+M154+M159+M184+M189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566</v>
      </c>
      <c s="36" t="s">
        <v>52</v>
      </c>
      <c s="37">
        <v>6486.851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1585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570</v>
      </c>
      <c s="36" t="s">
        <v>52</v>
      </c>
      <c s="37">
        <v>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1586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1587</v>
      </c>
      <c s="35" t="s">
        <v>5</v>
      </c>
      <c s="6" t="s">
        <v>1588</v>
      </c>
      <c s="36" t="s">
        <v>1589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1590</v>
      </c>
    </row>
    <row r="21" spans="1:5" ht="12.75">
      <c r="A21" t="s">
        <v>58</v>
      </c>
      <c r="E21" s="39" t="s">
        <v>1591</v>
      </c>
    </row>
    <row r="22" spans="1:13" ht="12.75">
      <c r="A22" t="s">
        <v>46</v>
      </c>
      <c r="C22" s="31" t="s">
        <v>90</v>
      </c>
      <c r="E22" s="33" t="s">
        <v>1592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1593</v>
      </c>
      <c s="35" t="s">
        <v>5</v>
      </c>
      <c s="6" t="s">
        <v>1594</v>
      </c>
      <c s="36" t="s">
        <v>83</v>
      </c>
      <c s="37">
        <v>718.228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1595</v>
      </c>
    </row>
    <row r="26" spans="1:5" ht="12.75">
      <c r="A26" t="s">
        <v>58</v>
      </c>
      <c r="E26" s="39" t="s">
        <v>59</v>
      </c>
    </row>
    <row r="27" spans="1:16" ht="12.75">
      <c r="A27" t="s">
        <v>49</v>
      </c>
      <c s="34" t="s">
        <v>67</v>
      </c>
      <c s="34" t="s">
        <v>1596</v>
      </c>
      <c s="35" t="s">
        <v>5</v>
      </c>
      <c s="6" t="s">
        <v>1597</v>
      </c>
      <c s="36" t="s">
        <v>83</v>
      </c>
      <c s="37">
        <v>3006.686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56</v>
      </c>
      <c r="E29" s="40" t="s">
        <v>1598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70</v>
      </c>
      <c s="34" t="s">
        <v>1599</v>
      </c>
      <c s="35" t="s">
        <v>5</v>
      </c>
      <c s="6" t="s">
        <v>1600</v>
      </c>
      <c s="36" t="s">
        <v>83</v>
      </c>
      <c s="37">
        <v>12026.744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56</v>
      </c>
      <c r="E33" s="40" t="s">
        <v>1601</v>
      </c>
    </row>
    <row r="34" spans="1:5" ht="25.5">
      <c r="A34" t="s">
        <v>58</v>
      </c>
      <c r="E34" s="39" t="s">
        <v>1602</v>
      </c>
    </row>
    <row r="35" spans="1:16" ht="12.75">
      <c r="A35" t="s">
        <v>49</v>
      </c>
      <c s="34" t="s">
        <v>73</v>
      </c>
      <c s="34" t="s">
        <v>1603</v>
      </c>
      <c s="35" t="s">
        <v>5</v>
      </c>
      <c s="6" t="s">
        <v>1604</v>
      </c>
      <c s="36" t="s">
        <v>93</v>
      </c>
      <c s="37">
        <v>817.9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1605</v>
      </c>
    </row>
    <row r="38" spans="1:5" ht="25.5">
      <c r="A38" t="s">
        <v>58</v>
      </c>
      <c r="E38" s="39" t="s">
        <v>1602</v>
      </c>
    </row>
    <row r="39" spans="1:16" ht="12.75">
      <c r="A39" t="s">
        <v>49</v>
      </c>
      <c s="34" t="s">
        <v>76</v>
      </c>
      <c s="34" t="s">
        <v>1606</v>
      </c>
      <c s="35" t="s">
        <v>5</v>
      </c>
      <c s="6" t="s">
        <v>1607</v>
      </c>
      <c s="36" t="s">
        <v>100</v>
      </c>
      <c s="37">
        <v>21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1608</v>
      </c>
    </row>
    <row r="42" spans="1:5" ht="25.5">
      <c r="A42" t="s">
        <v>58</v>
      </c>
      <c r="E42" s="39" t="s">
        <v>1602</v>
      </c>
    </row>
    <row r="43" spans="1:13" ht="12.75">
      <c r="A43" t="s">
        <v>46</v>
      </c>
      <c r="C43" s="31" t="s">
        <v>94</v>
      </c>
      <c r="E43" s="33" t="s">
        <v>1609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1610</v>
      </c>
      <c s="35" t="s">
        <v>5</v>
      </c>
      <c s="6" t="s">
        <v>1611</v>
      </c>
      <c s="36" t="s">
        <v>83</v>
      </c>
      <c s="37">
        <v>495.45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51">
      <c r="A46" s="35" t="s">
        <v>56</v>
      </c>
      <c r="E46" s="40" t="s">
        <v>1612</v>
      </c>
    </row>
    <row r="47" spans="1:5" ht="12.75">
      <c r="A47" t="s">
        <v>58</v>
      </c>
      <c r="E47" s="39" t="s">
        <v>59</v>
      </c>
    </row>
    <row r="48" spans="1:16" ht="12.75">
      <c r="A48" t="s">
        <v>49</v>
      </c>
      <c s="34" t="s">
        <v>84</v>
      </c>
      <c s="34" t="s">
        <v>1613</v>
      </c>
      <c s="35" t="s">
        <v>5</v>
      </c>
      <c s="6" t="s">
        <v>1600</v>
      </c>
      <c s="36" t="s">
        <v>83</v>
      </c>
      <c s="37">
        <v>1981.8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56</v>
      </c>
      <c r="E50" s="40" t="s">
        <v>1614</v>
      </c>
    </row>
    <row r="51" spans="1:5" ht="25.5">
      <c r="A51" t="s">
        <v>58</v>
      </c>
      <c r="E51" s="39" t="s">
        <v>1602</v>
      </c>
    </row>
    <row r="52" spans="1:16" ht="12.75">
      <c r="A52" t="s">
        <v>49</v>
      </c>
      <c s="34" t="s">
        <v>87</v>
      </c>
      <c s="34" t="s">
        <v>1615</v>
      </c>
      <c s="35" t="s">
        <v>5</v>
      </c>
      <c s="6" t="s">
        <v>1616</v>
      </c>
      <c s="36" t="s">
        <v>83</v>
      </c>
      <c s="37">
        <v>101.67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56</v>
      </c>
      <c r="E54" s="40" t="s">
        <v>1617</v>
      </c>
    </row>
    <row r="55" spans="1:5" ht="12.75">
      <c r="A55" t="s">
        <v>58</v>
      </c>
      <c r="E55" s="39" t="s">
        <v>59</v>
      </c>
    </row>
    <row r="56" spans="1:16" ht="12.75">
      <c r="A56" t="s">
        <v>49</v>
      </c>
      <c s="34" t="s">
        <v>90</v>
      </c>
      <c s="34" t="s">
        <v>1618</v>
      </c>
      <c s="35" t="s">
        <v>5</v>
      </c>
      <c s="6" t="s">
        <v>1600</v>
      </c>
      <c s="36" t="s">
        <v>83</v>
      </c>
      <c s="37">
        <v>406.68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56</v>
      </c>
      <c r="E58" s="40" t="s">
        <v>1619</v>
      </c>
    </row>
    <row r="59" spans="1:5" ht="25.5">
      <c r="A59" t="s">
        <v>58</v>
      </c>
      <c r="E59" s="39" t="s">
        <v>1602</v>
      </c>
    </row>
    <row r="60" spans="1:13" ht="12.75">
      <c r="A60" t="s">
        <v>46</v>
      </c>
      <c r="C60" s="31" t="s">
        <v>107</v>
      </c>
      <c r="E60" s="33" t="s">
        <v>1620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652.878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51">
      <c r="A63" s="35" t="s">
        <v>56</v>
      </c>
      <c r="E63" s="40" t="s">
        <v>1621</v>
      </c>
    </row>
    <row r="64" spans="1:5" ht="12.75">
      <c r="A64" t="s">
        <v>58</v>
      </c>
      <c r="E64" s="39" t="s">
        <v>59</v>
      </c>
    </row>
    <row r="65" spans="1:16" ht="12.75">
      <c r="A65" t="s">
        <v>49</v>
      </c>
      <c s="34" t="s">
        <v>97</v>
      </c>
      <c s="34" t="s">
        <v>1622</v>
      </c>
      <c s="35" t="s">
        <v>5</v>
      </c>
      <c s="6" t="s">
        <v>1623</v>
      </c>
      <c s="36" t="s">
        <v>83</v>
      </c>
      <c s="37">
        <v>65.35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1624</v>
      </c>
    </row>
    <row r="68" spans="1:5" ht="12.75">
      <c r="A68" t="s">
        <v>58</v>
      </c>
      <c r="E68" s="39" t="s">
        <v>59</v>
      </c>
    </row>
    <row r="69" spans="1:16" ht="12.75">
      <c r="A69" t="s">
        <v>49</v>
      </c>
      <c s="34" t="s">
        <v>101</v>
      </c>
      <c s="34" t="s">
        <v>1625</v>
      </c>
      <c s="35" t="s">
        <v>5</v>
      </c>
      <c s="6" t="s">
        <v>1626</v>
      </c>
      <c s="36" t="s">
        <v>83</v>
      </c>
      <c s="37">
        <v>43.676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1627</v>
      </c>
    </row>
    <row r="72" spans="1:5" ht="12.75">
      <c r="A72" t="s">
        <v>58</v>
      </c>
      <c r="E72" s="39" t="s">
        <v>59</v>
      </c>
    </row>
    <row r="73" spans="1:13" ht="12.75">
      <c r="A73" t="s">
        <v>46</v>
      </c>
      <c r="C73" s="31" t="s">
        <v>110</v>
      </c>
      <c r="E73" s="33" t="s">
        <v>1628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49</v>
      </c>
      <c s="34" t="s">
        <v>104</v>
      </c>
      <c s="34" t="s">
        <v>1326</v>
      </c>
      <c s="35" t="s">
        <v>5</v>
      </c>
      <c s="6" t="s">
        <v>1327</v>
      </c>
      <c s="36" t="s">
        <v>79</v>
      </c>
      <c s="37">
        <v>6791.25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1629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107</v>
      </c>
      <c s="34" t="s">
        <v>1630</v>
      </c>
      <c s="35" t="s">
        <v>5</v>
      </c>
      <c s="6" t="s">
        <v>1631</v>
      </c>
      <c s="36" t="s">
        <v>83</v>
      </c>
      <c s="37">
        <v>1297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56</v>
      </c>
      <c r="E80" s="40" t="s">
        <v>1632</v>
      </c>
    </row>
    <row r="81" spans="1:5" ht="12.75">
      <c r="A81" t="s">
        <v>58</v>
      </c>
      <c r="E81" s="39" t="s">
        <v>59</v>
      </c>
    </row>
    <row r="82" spans="1:13" ht="12.75">
      <c r="A82" t="s">
        <v>46</v>
      </c>
      <c r="C82" s="31" t="s">
        <v>27</v>
      </c>
      <c r="E82" s="33" t="s">
        <v>1633</v>
      </c>
      <c r="J82" s="32">
        <f>0</f>
      </c>
      <c s="32">
        <f>0</f>
      </c>
      <c s="32">
        <f>0+L83+L87+L91+L95+L99+L103+L107</f>
      </c>
      <c s="32">
        <f>0+M83+M87+M91+M95+M99+M103+M107</f>
      </c>
    </row>
    <row r="83" spans="1:16" ht="12.75">
      <c r="A83" t="s">
        <v>49</v>
      </c>
      <c s="34" t="s">
        <v>110</v>
      </c>
      <c s="34" t="s">
        <v>1634</v>
      </c>
      <c s="35" t="s">
        <v>5</v>
      </c>
      <c s="6" t="s">
        <v>1635</v>
      </c>
      <c s="36" t="s">
        <v>93</v>
      </c>
      <c s="37">
        <v>180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1636</v>
      </c>
    </row>
    <row r="86" spans="1:5" ht="191.25">
      <c r="A86" t="s">
        <v>58</v>
      </c>
      <c r="E86" s="39" t="s">
        <v>1637</v>
      </c>
    </row>
    <row r="87" spans="1:16" ht="12.75">
      <c r="A87" t="s">
        <v>49</v>
      </c>
      <c s="34" t="s">
        <v>113</v>
      </c>
      <c s="34" t="s">
        <v>1638</v>
      </c>
      <c s="35" t="s">
        <v>5</v>
      </c>
      <c s="6" t="s">
        <v>1639</v>
      </c>
      <c s="36" t="s">
        <v>52</v>
      </c>
      <c s="37">
        <v>7.668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1640</v>
      </c>
    </row>
    <row r="90" spans="1:5" ht="38.25">
      <c r="A90" t="s">
        <v>58</v>
      </c>
      <c r="E90" s="39" t="s">
        <v>1641</v>
      </c>
    </row>
    <row r="91" spans="1:16" ht="12.75">
      <c r="A91" t="s">
        <v>49</v>
      </c>
      <c s="34" t="s">
        <v>116</v>
      </c>
      <c s="34" t="s">
        <v>1642</v>
      </c>
      <c s="35" t="s">
        <v>5</v>
      </c>
      <c s="6" t="s">
        <v>1643</v>
      </c>
      <c s="36" t="s">
        <v>79</v>
      </c>
      <c s="37">
        <v>150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1644</v>
      </c>
    </row>
    <row r="94" spans="1:5" ht="25.5">
      <c r="A94" t="s">
        <v>58</v>
      </c>
      <c r="E94" s="39" t="s">
        <v>1645</v>
      </c>
    </row>
    <row r="95" spans="1:16" ht="12.75">
      <c r="A95" t="s">
        <v>49</v>
      </c>
      <c s="34" t="s">
        <v>119</v>
      </c>
      <c s="34" t="s">
        <v>1646</v>
      </c>
      <c s="35" t="s">
        <v>5</v>
      </c>
      <c s="6" t="s">
        <v>1647</v>
      </c>
      <c s="36" t="s">
        <v>100</v>
      </c>
      <c s="37">
        <v>39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1648</v>
      </c>
    </row>
    <row r="98" spans="1:5" ht="12.75">
      <c r="A98" t="s">
        <v>58</v>
      </c>
      <c r="E98" s="39" t="s">
        <v>1649</v>
      </c>
    </row>
    <row r="99" spans="1:16" ht="12.75">
      <c r="A99" t="s">
        <v>49</v>
      </c>
      <c s="34" t="s">
        <v>122</v>
      </c>
      <c s="34" t="s">
        <v>1650</v>
      </c>
      <c s="35" t="s">
        <v>5</v>
      </c>
      <c s="6" t="s">
        <v>1651</v>
      </c>
      <c s="36" t="s">
        <v>79</v>
      </c>
      <c s="37">
        <v>3164.716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1652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125</v>
      </c>
      <c s="34" t="s">
        <v>1653</v>
      </c>
      <c s="35" t="s">
        <v>5</v>
      </c>
      <c s="6" t="s">
        <v>1654</v>
      </c>
      <c s="36" t="s">
        <v>93</v>
      </c>
      <c s="37">
        <v>1165.9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56</v>
      </c>
      <c r="E105" s="40" t="s">
        <v>1655</v>
      </c>
    </row>
    <row r="106" spans="1:5" ht="12.75">
      <c r="A106" t="s">
        <v>58</v>
      </c>
      <c r="E106" s="39" t="s">
        <v>59</v>
      </c>
    </row>
    <row r="107" spans="1:16" ht="25.5">
      <c r="A107" t="s">
        <v>49</v>
      </c>
      <c s="34" t="s">
        <v>128</v>
      </c>
      <c s="34" t="s">
        <v>1656</v>
      </c>
      <c s="35" t="s">
        <v>5</v>
      </c>
      <c s="6" t="s">
        <v>1657</v>
      </c>
      <c s="36" t="s">
        <v>93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1658</v>
      </c>
    </row>
    <row r="110" spans="1:5" ht="63.75">
      <c r="A110" t="s">
        <v>58</v>
      </c>
      <c r="E110" s="39" t="s">
        <v>1659</v>
      </c>
    </row>
    <row r="111" spans="1:13" ht="12.75">
      <c r="A111" t="s">
        <v>46</v>
      </c>
      <c r="C111" s="31" t="s">
        <v>64</v>
      </c>
      <c r="E111" s="33" t="s">
        <v>1660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131</v>
      </c>
      <c s="34" t="s">
        <v>1661</v>
      </c>
      <c s="35" t="s">
        <v>5</v>
      </c>
      <c s="6" t="s">
        <v>1662</v>
      </c>
      <c s="36" t="s">
        <v>83</v>
      </c>
      <c s="37">
        <v>3.331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1663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135</v>
      </c>
      <c s="34" t="s">
        <v>1664</v>
      </c>
      <c s="35" t="s">
        <v>5</v>
      </c>
      <c s="6" t="s">
        <v>1665</v>
      </c>
      <c s="36" t="s">
        <v>83</v>
      </c>
      <c s="37">
        <v>2.496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1666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138</v>
      </c>
      <c s="34" t="s">
        <v>1329</v>
      </c>
      <c s="35" t="s">
        <v>5</v>
      </c>
      <c s="6" t="s">
        <v>1330</v>
      </c>
      <c s="36" t="s">
        <v>83</v>
      </c>
      <c s="37">
        <v>0.943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1667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141</v>
      </c>
      <c s="34" t="s">
        <v>1668</v>
      </c>
      <c s="35" t="s">
        <v>5</v>
      </c>
      <c s="6" t="s">
        <v>1669</v>
      </c>
      <c s="36" t="s">
        <v>83</v>
      </c>
      <c s="37">
        <v>7.772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1670</v>
      </c>
    </row>
    <row r="127" spans="1:5" ht="12.75">
      <c r="A127" t="s">
        <v>58</v>
      </c>
      <c r="E127" s="39" t="s">
        <v>59</v>
      </c>
    </row>
    <row r="128" spans="1:13" ht="12.75">
      <c r="A128" t="s">
        <v>46</v>
      </c>
      <c r="C128" s="31" t="s">
        <v>209</v>
      </c>
      <c r="E128" s="33" t="s">
        <v>1671</v>
      </c>
      <c r="J128" s="32">
        <f>0</f>
      </c>
      <c s="32">
        <f>0</f>
      </c>
      <c s="32">
        <f>0+L129+L133+L137+L141+L145</f>
      </c>
      <c s="32">
        <f>0+M129+M133+M137+M141+M145</f>
      </c>
    </row>
    <row r="129" spans="1:16" ht="25.5">
      <c r="A129" t="s">
        <v>49</v>
      </c>
      <c s="34" t="s">
        <v>144</v>
      </c>
      <c s="34" t="s">
        <v>1672</v>
      </c>
      <c s="35" t="s">
        <v>5</v>
      </c>
      <c s="6" t="s">
        <v>1673</v>
      </c>
      <c s="36" t="s">
        <v>83</v>
      </c>
      <c s="37">
        <v>1583.75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1674</v>
      </c>
    </row>
    <row r="132" spans="1:5" ht="12.75">
      <c r="A132" t="s">
        <v>58</v>
      </c>
      <c r="E132" s="39" t="s">
        <v>59</v>
      </c>
    </row>
    <row r="133" spans="1:16" ht="25.5">
      <c r="A133" t="s">
        <v>49</v>
      </c>
      <c s="34" t="s">
        <v>147</v>
      </c>
      <c s="34" t="s">
        <v>1675</v>
      </c>
      <c s="35" t="s">
        <v>5</v>
      </c>
      <c s="6" t="s">
        <v>1676</v>
      </c>
      <c s="36" t="s">
        <v>83</v>
      </c>
      <c s="37">
        <v>518.674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377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56</v>
      </c>
      <c r="E135" s="40" t="s">
        <v>1677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150</v>
      </c>
      <c s="34" t="s">
        <v>1678</v>
      </c>
      <c s="35" t="s">
        <v>5</v>
      </c>
      <c s="6" t="s">
        <v>1679</v>
      </c>
      <c s="36" t="s">
        <v>83</v>
      </c>
      <c s="37">
        <v>281.74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377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25.5">
      <c r="A139" s="35" t="s">
        <v>56</v>
      </c>
      <c r="E139" s="40" t="s">
        <v>1680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153</v>
      </c>
      <c s="34" t="s">
        <v>1681</v>
      </c>
      <c s="35" t="s">
        <v>5</v>
      </c>
      <c s="6" t="s">
        <v>1682</v>
      </c>
      <c s="36" t="s">
        <v>79</v>
      </c>
      <c s="37">
        <v>223.72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377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1683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156</v>
      </c>
      <c s="34" t="s">
        <v>1684</v>
      </c>
      <c s="35" t="s">
        <v>5</v>
      </c>
      <c s="6" t="s">
        <v>1685</v>
      </c>
      <c s="36" t="s">
        <v>79</v>
      </c>
      <c s="37">
        <v>505.25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377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1686</v>
      </c>
    </row>
    <row r="148" spans="1:5" ht="12.75">
      <c r="A148" t="s">
        <v>58</v>
      </c>
      <c r="E148" s="39" t="s">
        <v>59</v>
      </c>
    </row>
    <row r="149" spans="1:13" ht="12.75">
      <c r="A149" t="s">
        <v>46</v>
      </c>
      <c r="C149" s="31" t="s">
        <v>269</v>
      </c>
      <c r="E149" s="33" t="s">
        <v>1687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159</v>
      </c>
      <c s="34" t="s">
        <v>108</v>
      </c>
      <c s="35" t="s">
        <v>5</v>
      </c>
      <c s="6" t="s">
        <v>109</v>
      </c>
      <c s="36" t="s">
        <v>93</v>
      </c>
      <c s="37">
        <v>343.66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1688</v>
      </c>
    </row>
    <row r="153" spans="1:5" ht="12.75">
      <c r="A153" t="s">
        <v>58</v>
      </c>
      <c r="E153" s="39" t="s">
        <v>59</v>
      </c>
    </row>
    <row r="154" spans="1:13" ht="12.75">
      <c r="A154" t="s">
        <v>46</v>
      </c>
      <c r="C154" s="31" t="s">
        <v>1689</v>
      </c>
      <c r="E154" s="33" t="s">
        <v>1690</v>
      </c>
      <c r="J154" s="32">
        <f>0</f>
      </c>
      <c s="32">
        <f>0</f>
      </c>
      <c s="32">
        <f>0+L155</f>
      </c>
      <c s="32">
        <f>0+M155</f>
      </c>
    </row>
    <row r="155" spans="1:16" ht="25.5">
      <c r="A155" t="s">
        <v>49</v>
      </c>
      <c s="34" t="s">
        <v>162</v>
      </c>
      <c s="34" t="s">
        <v>1691</v>
      </c>
      <c s="35" t="s">
        <v>5</v>
      </c>
      <c s="6" t="s">
        <v>1692</v>
      </c>
      <c s="36" t="s">
        <v>79</v>
      </c>
      <c s="37">
        <v>85.378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1693</v>
      </c>
    </row>
    <row r="158" spans="1:5" ht="12.75">
      <c r="A158" t="s">
        <v>58</v>
      </c>
      <c r="E158" s="39" t="s">
        <v>59</v>
      </c>
    </row>
    <row r="159" spans="1:13" ht="12.75">
      <c r="A159" t="s">
        <v>46</v>
      </c>
      <c r="C159" s="31" t="s">
        <v>299</v>
      </c>
      <c r="E159" s="33" t="s">
        <v>1694</v>
      </c>
      <c r="J159" s="32">
        <f>0</f>
      </c>
      <c s="32">
        <f>0</f>
      </c>
      <c s="32">
        <f>0+L160+L164+L168+L172+L176+L180</f>
      </c>
      <c s="32">
        <f>0+M160+M164+M168+M172+M176+M180</f>
      </c>
    </row>
    <row r="160" spans="1:16" ht="12.75">
      <c r="A160" t="s">
        <v>49</v>
      </c>
      <c s="34" t="s">
        <v>165</v>
      </c>
      <c s="34" t="s">
        <v>1695</v>
      </c>
      <c s="35" t="s">
        <v>5</v>
      </c>
      <c s="6" t="s">
        <v>1696</v>
      </c>
      <c s="36" t="s">
        <v>93</v>
      </c>
      <c s="37">
        <v>146.265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1697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168</v>
      </c>
      <c s="34" t="s">
        <v>1698</v>
      </c>
      <c s="35" t="s">
        <v>5</v>
      </c>
      <c s="6" t="s">
        <v>1699</v>
      </c>
      <c s="36" t="s">
        <v>100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1700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171</v>
      </c>
      <c s="34" t="s">
        <v>1701</v>
      </c>
      <c s="35" t="s">
        <v>5</v>
      </c>
      <c s="6" t="s">
        <v>1702</v>
      </c>
      <c s="36" t="s">
        <v>100</v>
      </c>
      <c s="37">
        <v>36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56</v>
      </c>
      <c r="E170" s="40" t="s">
        <v>1703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174</v>
      </c>
      <c s="34" t="s">
        <v>1704</v>
      </c>
      <c s="35" t="s">
        <v>5</v>
      </c>
      <c s="6" t="s">
        <v>1705</v>
      </c>
      <c s="36" t="s">
        <v>100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1706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177</v>
      </c>
      <c s="34" t="s">
        <v>1707</v>
      </c>
      <c s="35" t="s">
        <v>5</v>
      </c>
      <c s="6" t="s">
        <v>1708</v>
      </c>
      <c s="36" t="s">
        <v>100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1709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180</v>
      </c>
      <c s="34" t="s">
        <v>1710</v>
      </c>
      <c s="35" t="s">
        <v>5</v>
      </c>
      <c s="6" t="s">
        <v>1711</v>
      </c>
      <c s="36" t="s">
        <v>83</v>
      </c>
      <c s="37">
        <v>19.792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1712</v>
      </c>
    </row>
    <row r="183" spans="1:5" ht="12.75">
      <c r="A183" t="s">
        <v>58</v>
      </c>
      <c r="E183" s="39" t="s">
        <v>59</v>
      </c>
    </row>
    <row r="184" spans="1:13" ht="12.75">
      <c r="A184" t="s">
        <v>46</v>
      </c>
      <c r="C184" s="31" t="s">
        <v>342</v>
      </c>
      <c r="E184" s="33" t="s">
        <v>1713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49</v>
      </c>
      <c s="34" t="s">
        <v>183</v>
      </c>
      <c s="34" t="s">
        <v>1714</v>
      </c>
      <c s="35" t="s">
        <v>5</v>
      </c>
      <c s="6" t="s">
        <v>1715</v>
      </c>
      <c s="36" t="s">
        <v>1716</v>
      </c>
      <c s="37">
        <v>54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1717</v>
      </c>
    </row>
    <row r="188" spans="1:5" ht="25.5">
      <c r="A188" t="s">
        <v>58</v>
      </c>
      <c r="E188" s="39" t="s">
        <v>1718</v>
      </c>
    </row>
    <row r="189" spans="1:13" ht="12.75">
      <c r="A189" t="s">
        <v>46</v>
      </c>
      <c r="C189" s="31" t="s">
        <v>348</v>
      </c>
      <c r="E189" s="33" t="s">
        <v>1513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49</v>
      </c>
      <c s="34" t="s">
        <v>186</v>
      </c>
      <c s="34" t="s">
        <v>1719</v>
      </c>
      <c s="35" t="s">
        <v>5</v>
      </c>
      <c s="6" t="s">
        <v>1720</v>
      </c>
      <c s="36" t="s">
        <v>83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377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38.25">
      <c r="A192" s="35" t="s">
        <v>56</v>
      </c>
      <c r="E192" s="40" t="s">
        <v>1721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190</v>
      </c>
      <c s="34" t="s">
        <v>1722</v>
      </c>
      <c s="35" t="s">
        <v>5</v>
      </c>
      <c s="6" t="s">
        <v>1723</v>
      </c>
      <c s="36" t="s">
        <v>709</v>
      </c>
      <c s="37">
        <v>384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377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56</v>
      </c>
      <c r="E196" s="40" t="s">
        <v>1724</v>
      </c>
    </row>
    <row r="197" spans="1:5" ht="25.5">
      <c r="A197" t="s">
        <v>58</v>
      </c>
      <c r="E197" s="39" t="s">
        <v>1725</v>
      </c>
    </row>
    <row r="198" spans="1:16" ht="12.75">
      <c r="A198" t="s">
        <v>49</v>
      </c>
      <c s="34" t="s">
        <v>193</v>
      </c>
      <c s="34" t="s">
        <v>1726</v>
      </c>
      <c s="35" t="s">
        <v>5</v>
      </c>
      <c s="6" t="s">
        <v>1727</v>
      </c>
      <c s="36" t="s">
        <v>83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377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1728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196</v>
      </c>
      <c s="34" t="s">
        <v>1729</v>
      </c>
      <c s="35" t="s">
        <v>5</v>
      </c>
      <c s="6" t="s">
        <v>1730</v>
      </c>
      <c s="36" t="s">
        <v>709</v>
      </c>
      <c s="37">
        <v>416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377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56</v>
      </c>
      <c r="E204" s="40" t="s">
        <v>1731</v>
      </c>
    </row>
    <row r="205" spans="1:5" ht="25.5">
      <c r="A205" t="s">
        <v>58</v>
      </c>
      <c r="E205" s="39" t="s">
        <v>1725</v>
      </c>
    </row>
    <row r="206" spans="1:16" ht="12.75">
      <c r="A206" t="s">
        <v>49</v>
      </c>
      <c s="34" t="s">
        <v>199</v>
      </c>
      <c s="34" t="s">
        <v>1732</v>
      </c>
      <c s="35" t="s">
        <v>5</v>
      </c>
      <c s="6" t="s">
        <v>1733</v>
      </c>
      <c s="36" t="s">
        <v>100</v>
      </c>
      <c s="37">
        <v>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377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38.25">
      <c r="A208" s="35" t="s">
        <v>56</v>
      </c>
      <c r="E208" s="40" t="s">
        <v>1734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202</v>
      </c>
      <c s="34" t="s">
        <v>1735</v>
      </c>
      <c s="35" t="s">
        <v>5</v>
      </c>
      <c s="6" t="s">
        <v>1736</v>
      </c>
      <c s="36" t="s">
        <v>93</v>
      </c>
      <c s="37">
        <v>383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25.5">
      <c r="A212" s="35" t="s">
        <v>56</v>
      </c>
      <c r="E212" s="40" t="s">
        <v>1737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206</v>
      </c>
      <c s="34" t="s">
        <v>1738</v>
      </c>
      <c s="35" t="s">
        <v>5</v>
      </c>
      <c s="6" t="s">
        <v>1739</v>
      </c>
      <c s="36" t="s">
        <v>93</v>
      </c>
      <c s="37">
        <v>100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25.5">
      <c r="A216" s="35" t="s">
        <v>56</v>
      </c>
      <c r="E216" s="40" t="s">
        <v>1740</v>
      </c>
    </row>
    <row r="217" spans="1:5" ht="12.75">
      <c r="A217" t="s">
        <v>58</v>
      </c>
      <c r="E21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1581</v>
      </c>
      <c r="E4" s="26" t="s">
        <v>1582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1743</v>
      </c>
      <c r="E8" s="30" t="s">
        <v>1742</v>
      </c>
      <c r="J8" s="29">
        <f>0+J9+J14+J19+J24+J29+J38+J47+J52</f>
      </c>
      <c s="29">
        <f>0+K9+K14+K19+K24+K29+K38+K47+K52</f>
      </c>
      <c s="29">
        <f>0+L9+L14+L19+L24+L29+L38+L47+L52</f>
      </c>
      <c s="29">
        <f>0+M9+M14+M19+M24+M29+M38+M47+M52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1746</v>
      </c>
    </row>
    <row r="12" spans="1:5" ht="12.75">
      <c r="A12" s="35" t="s">
        <v>56</v>
      </c>
      <c r="E12" s="40" t="s">
        <v>1747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1749</v>
      </c>
      <c s="35" t="s">
        <v>5</v>
      </c>
      <c s="6" t="s">
        <v>1750</v>
      </c>
      <c s="36" t="s">
        <v>1273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1751</v>
      </c>
    </row>
    <row r="17" spans="1:5" ht="12.75">
      <c r="A17" s="35" t="s">
        <v>56</v>
      </c>
      <c r="E17" s="40" t="s">
        <v>1752</v>
      </c>
    </row>
    <row r="18" spans="1:5" ht="12.75">
      <c r="A18" t="s">
        <v>58</v>
      </c>
      <c r="E18" s="39" t="s">
        <v>1753</v>
      </c>
    </row>
    <row r="19" spans="1:13" ht="12.75">
      <c r="A19" t="s">
        <v>46</v>
      </c>
      <c r="C19" s="31" t="s">
        <v>26</v>
      </c>
      <c r="E19" s="33" t="s">
        <v>1754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1755</v>
      </c>
      <c s="35" t="s">
        <v>5</v>
      </c>
      <c s="6" t="s">
        <v>1756</v>
      </c>
      <c s="36" t="s">
        <v>83</v>
      </c>
      <c s="37">
        <v>2.43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377</v>
      </c>
      <c>
        <f>(M20*21)/100</f>
      </c>
      <c t="s">
        <v>27</v>
      </c>
    </row>
    <row r="21" spans="1:5" ht="12.75">
      <c r="A21" s="35" t="s">
        <v>54</v>
      </c>
      <c r="E21" s="39" t="s">
        <v>1757</v>
      </c>
    </row>
    <row r="22" spans="1:5" ht="12.75">
      <c r="A22" s="35" t="s">
        <v>56</v>
      </c>
      <c r="E22" s="40" t="s">
        <v>1758</v>
      </c>
    </row>
    <row r="23" spans="1:5" ht="369.75">
      <c r="A23" t="s">
        <v>58</v>
      </c>
      <c r="E23" s="39" t="s">
        <v>1759</v>
      </c>
    </row>
    <row r="24" spans="1:13" ht="12.75">
      <c r="A24" t="s">
        <v>46</v>
      </c>
      <c r="C24" s="31" t="s">
        <v>64</v>
      </c>
      <c r="E24" s="33" t="s">
        <v>1660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64</v>
      </c>
      <c s="34" t="s">
        <v>1760</v>
      </c>
      <c s="35" t="s">
        <v>5</v>
      </c>
      <c s="6" t="s">
        <v>1761</v>
      </c>
      <c s="36" t="s">
        <v>83</v>
      </c>
      <c s="37">
        <v>0.06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377</v>
      </c>
      <c>
        <f>(M25*21)/100</f>
      </c>
      <c t="s">
        <v>27</v>
      </c>
    </row>
    <row r="26" spans="1:5" ht="12.75">
      <c r="A26" s="35" t="s">
        <v>54</v>
      </c>
      <c r="E26" s="39" t="s">
        <v>1762</v>
      </c>
    </row>
    <row r="27" spans="1:5" ht="12.75">
      <c r="A27" s="35" t="s">
        <v>56</v>
      </c>
      <c r="E27" s="40" t="s">
        <v>1763</v>
      </c>
    </row>
    <row r="28" spans="1:5" ht="369.75">
      <c r="A28" t="s">
        <v>58</v>
      </c>
      <c r="E28" s="39" t="s">
        <v>1764</v>
      </c>
    </row>
    <row r="29" spans="1:13" ht="12.75">
      <c r="A29" t="s">
        <v>46</v>
      </c>
      <c r="C29" s="31" t="s">
        <v>70</v>
      </c>
      <c r="E29" s="33" t="s">
        <v>1765</v>
      </c>
      <c r="J29" s="32">
        <f>0</f>
      </c>
      <c s="32">
        <f>0</f>
      </c>
      <c s="32">
        <f>0+L30+L34</f>
      </c>
      <c s="32">
        <f>0+M30+M34</f>
      </c>
    </row>
    <row r="30" spans="1:16" ht="25.5">
      <c r="A30" t="s">
        <v>49</v>
      </c>
      <c s="34" t="s">
        <v>67</v>
      </c>
      <c s="34" t="s">
        <v>1766</v>
      </c>
      <c s="35" t="s">
        <v>5</v>
      </c>
      <c s="6" t="s">
        <v>1767</v>
      </c>
      <c s="36" t="s">
        <v>79</v>
      </c>
      <c s="37">
        <v>14.64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1768</v>
      </c>
    </row>
    <row r="32" spans="1:5" ht="51">
      <c r="A32" s="35" t="s">
        <v>56</v>
      </c>
      <c r="E32" s="40" t="s">
        <v>1769</v>
      </c>
    </row>
    <row r="33" spans="1:5" ht="76.5">
      <c r="A33" t="s">
        <v>58</v>
      </c>
      <c r="E33" s="39" t="s">
        <v>1770</v>
      </c>
    </row>
    <row r="34" spans="1:16" ht="25.5">
      <c r="A34" t="s">
        <v>49</v>
      </c>
      <c s="34" t="s">
        <v>70</v>
      </c>
      <c s="34" t="s">
        <v>1771</v>
      </c>
      <c s="35" t="s">
        <v>5</v>
      </c>
      <c s="6" t="s">
        <v>1772</v>
      </c>
      <c s="36" t="s">
        <v>79</v>
      </c>
      <c s="37">
        <v>14.64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1768</v>
      </c>
    </row>
    <row r="36" spans="1:5" ht="51">
      <c r="A36" s="35" t="s">
        <v>56</v>
      </c>
      <c r="E36" s="40" t="s">
        <v>1769</v>
      </c>
    </row>
    <row r="37" spans="1:5" ht="76.5">
      <c r="A37" t="s">
        <v>58</v>
      </c>
      <c r="E37" s="39" t="s">
        <v>1770</v>
      </c>
    </row>
    <row r="38" spans="1:13" ht="12.75">
      <c r="A38" t="s">
        <v>46</v>
      </c>
      <c r="C38" s="31" t="s">
        <v>73</v>
      </c>
      <c r="E38" s="33" t="s">
        <v>1690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73</v>
      </c>
      <c s="34" t="s">
        <v>1773</v>
      </c>
      <c s="35" t="s">
        <v>5</v>
      </c>
      <c s="6" t="s">
        <v>1774</v>
      </c>
      <c s="36" t="s">
        <v>79</v>
      </c>
      <c s="37">
        <v>3.125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25.5">
      <c r="A40" s="35" t="s">
        <v>54</v>
      </c>
      <c r="E40" s="39" t="s">
        <v>1775</v>
      </c>
    </row>
    <row r="41" spans="1:5" ht="38.25">
      <c r="A41" s="35" t="s">
        <v>56</v>
      </c>
      <c r="E41" s="40" t="s">
        <v>1776</v>
      </c>
    </row>
    <row r="42" spans="1:5" ht="89.25">
      <c r="A42" t="s">
        <v>58</v>
      </c>
      <c r="E42" s="39" t="s">
        <v>1777</v>
      </c>
    </row>
    <row r="43" spans="1:16" ht="12.75">
      <c r="A43" t="s">
        <v>49</v>
      </c>
      <c s="34" t="s">
        <v>76</v>
      </c>
      <c s="34" t="s">
        <v>1778</v>
      </c>
      <c s="35" t="s">
        <v>5</v>
      </c>
      <c s="6" t="s">
        <v>1779</v>
      </c>
      <c s="36" t="s">
        <v>79</v>
      </c>
      <c s="37">
        <v>7.768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1780</v>
      </c>
    </row>
    <row r="45" spans="1:5" ht="51">
      <c r="A45" s="35" t="s">
        <v>56</v>
      </c>
      <c r="E45" s="40" t="s">
        <v>1781</v>
      </c>
    </row>
    <row r="46" spans="1:5" ht="51">
      <c r="A46" t="s">
        <v>58</v>
      </c>
      <c r="E46" s="39" t="s">
        <v>1782</v>
      </c>
    </row>
    <row r="47" spans="1:13" ht="12.75">
      <c r="A47" t="s">
        <v>46</v>
      </c>
      <c r="C47" s="31" t="s">
        <v>76</v>
      </c>
      <c r="E47" s="33" t="s">
        <v>1694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80</v>
      </c>
      <c s="34" t="s">
        <v>1783</v>
      </c>
      <c s="35" t="s">
        <v>5</v>
      </c>
      <c s="6" t="s">
        <v>1784</v>
      </c>
      <c s="36" t="s">
        <v>100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1785</v>
      </c>
    </row>
    <row r="50" spans="1:5" ht="12.75">
      <c r="A50" s="35" t="s">
        <v>56</v>
      </c>
      <c r="E50" s="40" t="s">
        <v>1786</v>
      </c>
    </row>
    <row r="51" spans="1:5" ht="12.75">
      <c r="A51" t="s">
        <v>58</v>
      </c>
      <c r="E51" s="39" t="s">
        <v>1787</v>
      </c>
    </row>
    <row r="52" spans="1:13" ht="12.75">
      <c r="A52" t="s">
        <v>46</v>
      </c>
      <c r="C52" s="31" t="s">
        <v>80</v>
      </c>
      <c r="E52" s="33" t="s">
        <v>1788</v>
      </c>
      <c r="J52" s="32">
        <f>0</f>
      </c>
      <c s="32">
        <f>0</f>
      </c>
      <c s="32">
        <f>0+L53+L57+L61+L65+L69+L73</f>
      </c>
      <c s="32">
        <f>0+M53+M57+M61+M65+M69+M73</f>
      </c>
    </row>
    <row r="53" spans="1:16" ht="12.75">
      <c r="A53" t="s">
        <v>49</v>
      </c>
      <c s="34" t="s">
        <v>84</v>
      </c>
      <c s="34" t="s">
        <v>1789</v>
      </c>
      <c s="35" t="s">
        <v>5</v>
      </c>
      <c s="6" t="s">
        <v>1790</v>
      </c>
      <c s="36" t="s">
        <v>93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1791</v>
      </c>
    </row>
    <row r="56" spans="1:5" ht="76.5">
      <c r="A56" t="s">
        <v>58</v>
      </c>
      <c r="E56" s="39" t="s">
        <v>1792</v>
      </c>
    </row>
    <row r="57" spans="1:16" ht="12.75">
      <c r="A57" t="s">
        <v>49</v>
      </c>
      <c s="34" t="s">
        <v>87</v>
      </c>
      <c s="34" t="s">
        <v>1793</v>
      </c>
      <c s="35" t="s">
        <v>5</v>
      </c>
      <c s="6" t="s">
        <v>1794</v>
      </c>
      <c s="36" t="s">
        <v>79</v>
      </c>
      <c s="37">
        <v>7.2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1795</v>
      </c>
    </row>
    <row r="59" spans="1:5" ht="12.75">
      <c r="A59" s="35" t="s">
        <v>56</v>
      </c>
      <c r="E59" s="40" t="s">
        <v>1796</v>
      </c>
    </row>
    <row r="60" spans="1:5" ht="25.5">
      <c r="A60" t="s">
        <v>58</v>
      </c>
      <c r="E60" s="39" t="s">
        <v>1797</v>
      </c>
    </row>
    <row r="61" spans="1:16" ht="12.75">
      <c r="A61" t="s">
        <v>49</v>
      </c>
      <c s="34" t="s">
        <v>90</v>
      </c>
      <c s="34" t="s">
        <v>1798</v>
      </c>
      <c s="35" t="s">
        <v>5</v>
      </c>
      <c s="6" t="s">
        <v>1799</v>
      </c>
      <c s="36" t="s">
        <v>79</v>
      </c>
      <c s="37">
        <v>21.513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25.5">
      <c r="A62" s="35" t="s">
        <v>54</v>
      </c>
      <c r="E62" s="39" t="s">
        <v>1800</v>
      </c>
    </row>
    <row r="63" spans="1:5" ht="38.25">
      <c r="A63" s="35" t="s">
        <v>56</v>
      </c>
      <c r="E63" s="40" t="s">
        <v>1801</v>
      </c>
    </row>
    <row r="64" spans="1:5" ht="25.5">
      <c r="A64" t="s">
        <v>58</v>
      </c>
      <c r="E64" s="39" t="s">
        <v>1797</v>
      </c>
    </row>
    <row r="65" spans="1:16" ht="12.75">
      <c r="A65" t="s">
        <v>49</v>
      </c>
      <c s="34" t="s">
        <v>94</v>
      </c>
      <c s="34" t="s">
        <v>1802</v>
      </c>
      <c s="35" t="s">
        <v>5</v>
      </c>
      <c s="6" t="s">
        <v>1803</v>
      </c>
      <c s="36" t="s">
        <v>79</v>
      </c>
      <c s="37">
        <v>6.013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1804</v>
      </c>
    </row>
    <row r="67" spans="1:5" ht="38.25">
      <c r="A67" s="35" t="s">
        <v>56</v>
      </c>
      <c r="E67" s="40" t="s">
        <v>1805</v>
      </c>
    </row>
    <row r="68" spans="1:5" ht="25.5">
      <c r="A68" t="s">
        <v>58</v>
      </c>
      <c r="E68" s="39" t="s">
        <v>1797</v>
      </c>
    </row>
    <row r="69" spans="1:16" ht="12.75">
      <c r="A69" t="s">
        <v>49</v>
      </c>
      <c s="34" t="s">
        <v>97</v>
      </c>
      <c s="34" t="s">
        <v>1806</v>
      </c>
      <c s="35" t="s">
        <v>5</v>
      </c>
      <c s="6" t="s">
        <v>1807</v>
      </c>
      <c s="36" t="s">
        <v>79</v>
      </c>
      <c s="37">
        <v>10.693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1808</v>
      </c>
    </row>
    <row r="71" spans="1:5" ht="51">
      <c r="A71" s="35" t="s">
        <v>56</v>
      </c>
      <c r="E71" s="40" t="s">
        <v>1809</v>
      </c>
    </row>
    <row r="72" spans="1:5" ht="25.5">
      <c r="A72" t="s">
        <v>58</v>
      </c>
      <c r="E72" s="39" t="s">
        <v>1797</v>
      </c>
    </row>
    <row r="73" spans="1:16" ht="12.75">
      <c r="A73" t="s">
        <v>49</v>
      </c>
      <c s="34" t="s">
        <v>101</v>
      </c>
      <c s="34" t="s">
        <v>1810</v>
      </c>
      <c s="35" t="s">
        <v>5</v>
      </c>
      <c s="6" t="s">
        <v>1811</v>
      </c>
      <c s="36" t="s">
        <v>83</v>
      </c>
      <c s="37">
        <v>1.08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1812</v>
      </c>
    </row>
    <row r="75" spans="1:5" ht="12.75">
      <c r="A75" s="35" t="s">
        <v>56</v>
      </c>
      <c r="E75" s="40" t="s">
        <v>1813</v>
      </c>
    </row>
    <row r="76" spans="1:5" ht="76.5">
      <c r="A76" t="s">
        <v>58</v>
      </c>
      <c r="E76" s="39" t="s">
        <v>1814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1815</v>
      </c>
      <c r="E4" s="26" t="s">
        <v>1816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1819</v>
      </c>
      <c r="E8" s="30" t="s">
        <v>1818</v>
      </c>
      <c r="J8" s="29">
        <f>0+J9+J18+J31+J44+J49+J58+J83+J100+J133+J146+J167+J172+J209</f>
      </c>
      <c s="29">
        <f>0+K9+K18+K31+K44+K49+K58+K83+K100+K133+K146+K167+K172+K209</f>
      </c>
      <c s="29">
        <f>0+L9+L18+L31+L44+L49+L58+L83+L100+L133+L146+L167+L172+L209</f>
      </c>
      <c s="29">
        <f>0+M9+M18+M31+M44+M49+M58+M83+M100+M133+M146+M167+M172+M209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1821</v>
      </c>
      <c s="35" t="s">
        <v>5</v>
      </c>
      <c s="6" t="s">
        <v>1822</v>
      </c>
      <c s="36" t="s">
        <v>52</v>
      </c>
      <c s="37">
        <v>944.08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1823</v>
      </c>
    </row>
    <row r="12" spans="1:5" ht="12.75">
      <c r="A12" s="35" t="s">
        <v>56</v>
      </c>
      <c r="E12" s="40" t="s">
        <v>1824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27</v>
      </c>
      <c s="34" t="s">
        <v>1826</v>
      </c>
      <c s="35" t="s">
        <v>5</v>
      </c>
      <c s="6" t="s">
        <v>570</v>
      </c>
      <c s="36" t="s">
        <v>52</v>
      </c>
      <c s="37">
        <v>340.55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1827</v>
      </c>
    </row>
    <row r="16" spans="1:5" ht="25.5">
      <c r="A16" s="35" t="s">
        <v>56</v>
      </c>
      <c r="E16" s="40" t="s">
        <v>1828</v>
      </c>
    </row>
    <row r="17" spans="1:5" ht="140.25">
      <c r="A17" t="s">
        <v>58</v>
      </c>
      <c r="E17" s="39" t="s">
        <v>1825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1596</v>
      </c>
      <c s="35" t="s">
        <v>5</v>
      </c>
      <c s="6" t="s">
        <v>1597</v>
      </c>
      <c s="36" t="s">
        <v>83</v>
      </c>
      <c s="37">
        <v>524.49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1829</v>
      </c>
    </row>
    <row r="21" spans="1:5" ht="12.75">
      <c r="A21" s="35" t="s">
        <v>56</v>
      </c>
      <c r="E21" s="40" t="s">
        <v>1830</v>
      </c>
    </row>
    <row r="22" spans="1:5" ht="369.75">
      <c r="A22" t="s">
        <v>58</v>
      </c>
      <c r="E22" s="39" t="s">
        <v>1831</v>
      </c>
    </row>
    <row r="23" spans="1:16" ht="12.75">
      <c r="A23" t="s">
        <v>49</v>
      </c>
      <c s="34" t="s">
        <v>64</v>
      </c>
      <c s="34" t="s">
        <v>1599</v>
      </c>
      <c s="35" t="s">
        <v>5</v>
      </c>
      <c s="6" t="s">
        <v>1600</v>
      </c>
      <c s="36" t="s">
        <v>83</v>
      </c>
      <c s="37">
        <v>2097.96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1832</v>
      </c>
    </row>
    <row r="25" spans="1:5" ht="12.75">
      <c r="A25" s="35" t="s">
        <v>56</v>
      </c>
      <c r="E25" s="40" t="s">
        <v>1833</v>
      </c>
    </row>
    <row r="26" spans="1:5" ht="25.5">
      <c r="A26" t="s">
        <v>58</v>
      </c>
      <c r="E26" s="39" t="s">
        <v>1602</v>
      </c>
    </row>
    <row r="27" spans="1:16" ht="12.75">
      <c r="A27" t="s">
        <v>49</v>
      </c>
      <c s="34" t="s">
        <v>67</v>
      </c>
      <c s="34" t="s">
        <v>1326</v>
      </c>
      <c s="35" t="s">
        <v>5</v>
      </c>
      <c s="6" t="s">
        <v>1327</v>
      </c>
      <c s="36" t="s">
        <v>79</v>
      </c>
      <c s="37">
        <v>9.36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1834</v>
      </c>
    </row>
    <row r="29" spans="1:5" ht="12.75">
      <c r="A29" s="35" t="s">
        <v>56</v>
      </c>
      <c r="E29" s="40" t="s">
        <v>1835</v>
      </c>
    </row>
    <row r="30" spans="1:5" ht="25.5">
      <c r="A30" t="s">
        <v>58</v>
      </c>
      <c r="E30" s="39" t="s">
        <v>1836</v>
      </c>
    </row>
    <row r="31" spans="1:13" ht="12.75">
      <c r="A31" t="s">
        <v>46</v>
      </c>
      <c r="C31" s="31" t="s">
        <v>87</v>
      </c>
      <c r="E31" s="33" t="s">
        <v>1837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70</v>
      </c>
      <c s="34" t="s">
        <v>1838</v>
      </c>
      <c s="35" t="s">
        <v>5</v>
      </c>
      <c s="6" t="s">
        <v>1839</v>
      </c>
      <c s="36" t="s">
        <v>83</v>
      </c>
      <c s="37">
        <v>96.92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1840</v>
      </c>
    </row>
    <row r="34" spans="1:5" ht="12.75">
      <c r="A34" s="35" t="s">
        <v>56</v>
      </c>
      <c r="E34" s="40" t="s">
        <v>1841</v>
      </c>
    </row>
    <row r="35" spans="1:5" ht="63.75">
      <c r="A35" t="s">
        <v>58</v>
      </c>
      <c r="E35" s="39" t="s">
        <v>1842</v>
      </c>
    </row>
    <row r="36" spans="1:16" ht="25.5">
      <c r="A36" t="s">
        <v>49</v>
      </c>
      <c s="34" t="s">
        <v>73</v>
      </c>
      <c s="34" t="s">
        <v>1843</v>
      </c>
      <c s="35" t="s">
        <v>5</v>
      </c>
      <c s="6" t="s">
        <v>1844</v>
      </c>
      <c s="36" t="s">
        <v>709</v>
      </c>
      <c s="37">
        <v>1938.48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1840</v>
      </c>
    </row>
    <row r="38" spans="1:5" ht="12.75">
      <c r="A38" s="35" t="s">
        <v>56</v>
      </c>
      <c r="E38" s="40" t="s">
        <v>1845</v>
      </c>
    </row>
    <row r="39" spans="1:5" ht="25.5">
      <c r="A39" t="s">
        <v>58</v>
      </c>
      <c r="E39" s="39" t="s">
        <v>1725</v>
      </c>
    </row>
    <row r="40" spans="1:16" ht="12.75">
      <c r="A40" t="s">
        <v>49</v>
      </c>
      <c s="34" t="s">
        <v>76</v>
      </c>
      <c s="34" t="s">
        <v>1846</v>
      </c>
      <c s="35" t="s">
        <v>5</v>
      </c>
      <c s="6" t="s">
        <v>1847</v>
      </c>
      <c s="36" t="s">
        <v>1848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1849</v>
      </c>
    </row>
    <row r="42" spans="1:5" ht="12.75">
      <c r="A42" s="35" t="s">
        <v>56</v>
      </c>
      <c r="E42" s="40" t="s">
        <v>1850</v>
      </c>
    </row>
    <row r="43" spans="1:5" ht="114.75">
      <c r="A43" t="s">
        <v>58</v>
      </c>
      <c r="E43" s="39" t="s">
        <v>1851</v>
      </c>
    </row>
    <row r="44" spans="1:13" ht="12.75">
      <c r="A44" t="s">
        <v>46</v>
      </c>
      <c r="C44" s="31" t="s">
        <v>107</v>
      </c>
      <c r="E44" s="33" t="s">
        <v>1852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1853</v>
      </c>
      <c s="35" t="s">
        <v>5</v>
      </c>
      <c s="6" t="s">
        <v>1854</v>
      </c>
      <c s="36" t="s">
        <v>83</v>
      </c>
      <c s="37">
        <v>528.55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1855</v>
      </c>
    </row>
    <row r="47" spans="1:5" ht="25.5">
      <c r="A47" s="35" t="s">
        <v>56</v>
      </c>
      <c r="E47" s="40" t="s">
        <v>1856</v>
      </c>
    </row>
    <row r="48" spans="1:5" ht="280.5">
      <c r="A48" t="s">
        <v>58</v>
      </c>
      <c r="E48" s="39" t="s">
        <v>1857</v>
      </c>
    </row>
    <row r="49" spans="1:13" ht="12.75">
      <c r="A49" t="s">
        <v>46</v>
      </c>
      <c r="C49" s="31" t="s">
        <v>27</v>
      </c>
      <c r="E49" s="33" t="s">
        <v>1633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84</v>
      </c>
      <c s="34" t="s">
        <v>1858</v>
      </c>
      <c s="35" t="s">
        <v>5</v>
      </c>
      <c s="6" t="s">
        <v>1859</v>
      </c>
      <c s="36" t="s">
        <v>1848</v>
      </c>
      <c s="37">
        <v>63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25.5">
      <c r="A51" s="35" t="s">
        <v>54</v>
      </c>
      <c r="E51" s="39" t="s">
        <v>1860</v>
      </c>
    </row>
    <row r="52" spans="1:5" ht="12.75">
      <c r="A52" s="35" t="s">
        <v>56</v>
      </c>
      <c r="E52" s="40" t="s">
        <v>248</v>
      </c>
    </row>
    <row r="53" spans="1:5" ht="127.5">
      <c r="A53" t="s">
        <v>58</v>
      </c>
      <c r="E53" s="39" t="s">
        <v>1861</v>
      </c>
    </row>
    <row r="54" spans="1:16" ht="25.5">
      <c r="A54" t="s">
        <v>49</v>
      </c>
      <c s="34" t="s">
        <v>87</v>
      </c>
      <c s="34" t="s">
        <v>1862</v>
      </c>
      <c s="35" t="s">
        <v>5</v>
      </c>
      <c s="6" t="s">
        <v>1863</v>
      </c>
      <c s="36" t="s">
        <v>1848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1864</v>
      </c>
    </row>
    <row r="56" spans="1:5" ht="12.75">
      <c r="A56" s="35" t="s">
        <v>56</v>
      </c>
      <c r="E56" s="40" t="s">
        <v>248</v>
      </c>
    </row>
    <row r="57" spans="1:5" ht="38.25">
      <c r="A57" t="s">
        <v>58</v>
      </c>
      <c r="E57" s="39" t="s">
        <v>1865</v>
      </c>
    </row>
    <row r="58" spans="1:13" ht="12.75">
      <c r="A58" t="s">
        <v>46</v>
      </c>
      <c r="C58" s="31" t="s">
        <v>26</v>
      </c>
      <c r="E58" s="33" t="s">
        <v>1754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90</v>
      </c>
      <c s="34" t="s">
        <v>1755</v>
      </c>
      <c s="35" t="s">
        <v>5</v>
      </c>
      <c s="6" t="s">
        <v>1756</v>
      </c>
      <c s="36" t="s">
        <v>83</v>
      </c>
      <c s="37">
        <v>6.56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1866</v>
      </c>
    </row>
    <row r="61" spans="1:5" ht="12.75">
      <c r="A61" s="35" t="s">
        <v>56</v>
      </c>
      <c r="E61" s="40" t="s">
        <v>1867</v>
      </c>
    </row>
    <row r="62" spans="1:5" ht="369.75">
      <c r="A62" t="s">
        <v>58</v>
      </c>
      <c r="E62" s="39" t="s">
        <v>1868</v>
      </c>
    </row>
    <row r="63" spans="1:16" ht="12.75">
      <c r="A63" t="s">
        <v>49</v>
      </c>
      <c s="34" t="s">
        <v>94</v>
      </c>
      <c s="34" t="s">
        <v>1869</v>
      </c>
      <c s="35" t="s">
        <v>5</v>
      </c>
      <c s="6" t="s">
        <v>1870</v>
      </c>
      <c s="36" t="s">
        <v>52</v>
      </c>
      <c s="37">
        <v>0.69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377</v>
      </c>
      <c>
        <f>(M63*21)/100</f>
      </c>
      <c t="s">
        <v>27</v>
      </c>
    </row>
    <row r="64" spans="1:5" ht="12.75">
      <c r="A64" s="35" t="s">
        <v>54</v>
      </c>
      <c r="E64" s="39" t="s">
        <v>1871</v>
      </c>
    </row>
    <row r="65" spans="1:5" ht="12.75">
      <c r="A65" s="35" t="s">
        <v>56</v>
      </c>
      <c r="E65" s="40" t="s">
        <v>1872</v>
      </c>
    </row>
    <row r="66" spans="1:5" ht="267.75">
      <c r="A66" t="s">
        <v>58</v>
      </c>
      <c r="E66" s="39" t="s">
        <v>1873</v>
      </c>
    </row>
    <row r="67" spans="1:16" ht="12.75">
      <c r="A67" t="s">
        <v>49</v>
      </c>
      <c s="34" t="s">
        <v>97</v>
      </c>
      <c s="34" t="s">
        <v>1874</v>
      </c>
      <c s="35" t="s">
        <v>5</v>
      </c>
      <c s="6" t="s">
        <v>1875</v>
      </c>
      <c s="36" t="s">
        <v>52</v>
      </c>
      <c s="37">
        <v>0.005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1876</v>
      </c>
    </row>
    <row r="69" spans="1:5" ht="12.75">
      <c r="A69" s="35" t="s">
        <v>56</v>
      </c>
      <c r="E69" s="40" t="s">
        <v>1877</v>
      </c>
    </row>
    <row r="70" spans="1:5" ht="267.75">
      <c r="A70" t="s">
        <v>58</v>
      </c>
      <c r="E70" s="39" t="s">
        <v>1873</v>
      </c>
    </row>
    <row r="71" spans="1:16" ht="12.75">
      <c r="A71" t="s">
        <v>49</v>
      </c>
      <c s="34" t="s">
        <v>101</v>
      </c>
      <c s="34" t="s">
        <v>1878</v>
      </c>
      <c s="35" t="s">
        <v>5</v>
      </c>
      <c s="6" t="s">
        <v>1879</v>
      </c>
      <c s="36" t="s">
        <v>83</v>
      </c>
      <c s="37">
        <v>14.77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1880</v>
      </c>
    </row>
    <row r="73" spans="1:5" ht="12.75">
      <c r="A73" s="35" t="s">
        <v>56</v>
      </c>
      <c r="E73" s="40" t="s">
        <v>1881</v>
      </c>
    </row>
    <row r="74" spans="1:5" ht="229.5">
      <c r="A74" t="s">
        <v>58</v>
      </c>
      <c r="E74" s="39" t="s">
        <v>1882</v>
      </c>
    </row>
    <row r="75" spans="1:16" ht="12.75">
      <c r="A75" t="s">
        <v>49</v>
      </c>
      <c s="34" t="s">
        <v>104</v>
      </c>
      <c s="34" t="s">
        <v>1883</v>
      </c>
      <c s="35" t="s">
        <v>5</v>
      </c>
      <c s="6" t="s">
        <v>1879</v>
      </c>
      <c s="36" t="s">
        <v>83</v>
      </c>
      <c s="37">
        <v>1.78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1884</v>
      </c>
    </row>
    <row r="77" spans="1:5" ht="12.75">
      <c r="A77" s="35" t="s">
        <v>56</v>
      </c>
      <c r="E77" s="40" t="s">
        <v>1885</v>
      </c>
    </row>
    <row r="78" spans="1:5" ht="229.5">
      <c r="A78" t="s">
        <v>58</v>
      </c>
      <c r="E78" s="39" t="s">
        <v>1882</v>
      </c>
    </row>
    <row r="79" spans="1:16" ht="12.75">
      <c r="A79" t="s">
        <v>49</v>
      </c>
      <c s="34" t="s">
        <v>107</v>
      </c>
      <c s="34" t="s">
        <v>1886</v>
      </c>
      <c s="35" t="s">
        <v>5</v>
      </c>
      <c s="6" t="s">
        <v>1887</v>
      </c>
      <c s="36" t="s">
        <v>83</v>
      </c>
      <c s="37">
        <v>17.77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1888</v>
      </c>
    </row>
    <row r="81" spans="1:5" ht="12.75">
      <c r="A81" s="35" t="s">
        <v>56</v>
      </c>
      <c r="E81" s="40" t="s">
        <v>1889</v>
      </c>
    </row>
    <row r="82" spans="1:5" ht="229.5">
      <c r="A82" t="s">
        <v>58</v>
      </c>
      <c r="E82" s="39" t="s">
        <v>1882</v>
      </c>
    </row>
    <row r="83" spans="1:13" ht="12.75">
      <c r="A83" t="s">
        <v>46</v>
      </c>
      <c r="C83" s="31" t="s">
        <v>64</v>
      </c>
      <c r="E83" s="33" t="s">
        <v>1660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110</v>
      </c>
      <c s="34" t="s">
        <v>1890</v>
      </c>
      <c s="35" t="s">
        <v>5</v>
      </c>
      <c s="6" t="s">
        <v>1891</v>
      </c>
      <c s="36" t="s">
        <v>83</v>
      </c>
      <c s="37">
        <v>55.9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25.5">
      <c r="A85" s="35" t="s">
        <v>54</v>
      </c>
      <c r="E85" s="39" t="s">
        <v>1892</v>
      </c>
    </row>
    <row r="86" spans="1:5" ht="12.75">
      <c r="A86" s="35" t="s">
        <v>56</v>
      </c>
      <c r="E86" s="40" t="s">
        <v>1893</v>
      </c>
    </row>
    <row r="87" spans="1:5" ht="369.75">
      <c r="A87" t="s">
        <v>58</v>
      </c>
      <c r="E87" s="39" t="s">
        <v>1894</v>
      </c>
    </row>
    <row r="88" spans="1:16" ht="12.75">
      <c r="A88" t="s">
        <v>49</v>
      </c>
      <c s="34" t="s">
        <v>113</v>
      </c>
      <c s="34" t="s">
        <v>1895</v>
      </c>
      <c s="35" t="s">
        <v>5</v>
      </c>
      <c s="6" t="s">
        <v>1896</v>
      </c>
      <c s="36" t="s">
        <v>83</v>
      </c>
      <c s="37">
        <v>2.61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1897</v>
      </c>
    </row>
    <row r="90" spans="1:5" ht="12.75">
      <c r="A90" s="35" t="s">
        <v>56</v>
      </c>
      <c r="E90" s="40" t="s">
        <v>1898</v>
      </c>
    </row>
    <row r="91" spans="1:5" ht="38.25">
      <c r="A91" t="s">
        <v>58</v>
      </c>
      <c r="E91" s="39" t="s">
        <v>1899</v>
      </c>
    </row>
    <row r="92" spans="1:16" ht="12.75">
      <c r="A92" t="s">
        <v>49</v>
      </c>
      <c s="34" t="s">
        <v>116</v>
      </c>
      <c s="34" t="s">
        <v>1890</v>
      </c>
      <c s="35" t="s">
        <v>47</v>
      </c>
      <c s="6" t="s">
        <v>1891</v>
      </c>
      <c s="36" t="s">
        <v>83</v>
      </c>
      <c s="37">
        <v>1.29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25.5">
      <c r="A93" s="35" t="s">
        <v>54</v>
      </c>
      <c r="E93" s="39" t="s">
        <v>1900</v>
      </c>
    </row>
    <row r="94" spans="1:5" ht="12.75">
      <c r="A94" s="35" t="s">
        <v>56</v>
      </c>
      <c r="E94" s="40" t="s">
        <v>1901</v>
      </c>
    </row>
    <row r="95" spans="1:5" ht="369.75">
      <c r="A95" t="s">
        <v>58</v>
      </c>
      <c r="E95" s="39" t="s">
        <v>1894</v>
      </c>
    </row>
    <row r="96" spans="1:16" ht="12.75">
      <c r="A96" t="s">
        <v>49</v>
      </c>
      <c s="34" t="s">
        <v>119</v>
      </c>
      <c s="34" t="s">
        <v>1902</v>
      </c>
      <c s="35" t="s">
        <v>5</v>
      </c>
      <c s="6" t="s">
        <v>1903</v>
      </c>
      <c s="36" t="s">
        <v>83</v>
      </c>
      <c s="37">
        <v>6.69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25.5">
      <c r="A97" s="35" t="s">
        <v>54</v>
      </c>
      <c r="E97" s="39" t="s">
        <v>1904</v>
      </c>
    </row>
    <row r="98" spans="1:5" ht="12.75">
      <c r="A98" s="35" t="s">
        <v>56</v>
      </c>
      <c r="E98" s="40" t="s">
        <v>1905</v>
      </c>
    </row>
    <row r="99" spans="1:5" ht="369.75">
      <c r="A99" t="s">
        <v>58</v>
      </c>
      <c r="E99" s="39" t="s">
        <v>1894</v>
      </c>
    </row>
    <row r="100" spans="1:13" ht="12.75">
      <c r="A100" t="s">
        <v>46</v>
      </c>
      <c r="C100" s="31" t="s">
        <v>67</v>
      </c>
      <c r="E100" s="33" t="s">
        <v>1322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122</v>
      </c>
      <c s="34" t="s">
        <v>1906</v>
      </c>
      <c s="35" t="s">
        <v>5</v>
      </c>
      <c s="6" t="s">
        <v>1907</v>
      </c>
      <c s="36" t="s">
        <v>79</v>
      </c>
      <c s="37">
        <v>821.13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25.5">
      <c r="A102" s="35" t="s">
        <v>54</v>
      </c>
      <c r="E102" s="39" t="s">
        <v>1908</v>
      </c>
    </row>
    <row r="103" spans="1:5" ht="12.75">
      <c r="A103" s="35" t="s">
        <v>56</v>
      </c>
      <c r="E103" s="40" t="s">
        <v>1909</v>
      </c>
    </row>
    <row r="104" spans="1:5" ht="153">
      <c r="A104" t="s">
        <v>58</v>
      </c>
      <c r="E104" s="39" t="s">
        <v>1910</v>
      </c>
    </row>
    <row r="105" spans="1:16" ht="12.75">
      <c r="A105" t="s">
        <v>49</v>
      </c>
      <c s="34" t="s">
        <v>125</v>
      </c>
      <c s="34" t="s">
        <v>1911</v>
      </c>
      <c s="35" t="s">
        <v>5</v>
      </c>
      <c s="6" t="s">
        <v>1912</v>
      </c>
      <c s="36" t="s">
        <v>79</v>
      </c>
      <c s="37">
        <v>93.61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1913</v>
      </c>
    </row>
    <row r="107" spans="1:5" ht="12.75">
      <c r="A107" s="35" t="s">
        <v>56</v>
      </c>
      <c r="E107" s="40" t="s">
        <v>1914</v>
      </c>
    </row>
    <row r="108" spans="1:5" ht="153">
      <c r="A108" t="s">
        <v>58</v>
      </c>
      <c r="E108" s="39" t="s">
        <v>1915</v>
      </c>
    </row>
    <row r="109" spans="1:16" ht="12.75">
      <c r="A109" t="s">
        <v>49</v>
      </c>
      <c s="34" t="s">
        <v>128</v>
      </c>
      <c s="34" t="s">
        <v>1916</v>
      </c>
      <c s="35" t="s">
        <v>5</v>
      </c>
      <c s="6" t="s">
        <v>1917</v>
      </c>
      <c s="36" t="s">
        <v>83</v>
      </c>
      <c s="37">
        <v>247.92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1918</v>
      </c>
    </row>
    <row r="111" spans="1:5" ht="12.75">
      <c r="A111" s="35" t="s">
        <v>56</v>
      </c>
      <c r="E111" s="40" t="s">
        <v>1919</v>
      </c>
    </row>
    <row r="112" spans="1:5" ht="51">
      <c r="A112" t="s">
        <v>58</v>
      </c>
      <c r="E112" s="39" t="s">
        <v>1920</v>
      </c>
    </row>
    <row r="113" spans="1:16" ht="25.5">
      <c r="A113" t="s">
        <v>49</v>
      </c>
      <c s="34" t="s">
        <v>131</v>
      </c>
      <c s="34" t="s">
        <v>1921</v>
      </c>
      <c s="35" t="s">
        <v>5</v>
      </c>
      <c s="6" t="s">
        <v>1922</v>
      </c>
      <c s="36" t="s">
        <v>79</v>
      </c>
      <c s="37">
        <v>8.69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1923</v>
      </c>
    </row>
    <row r="115" spans="1:5" ht="12.75">
      <c r="A115" s="35" t="s">
        <v>56</v>
      </c>
      <c r="E115" s="40" t="s">
        <v>1924</v>
      </c>
    </row>
    <row r="116" spans="1:5" ht="12.75">
      <c r="A116" t="s">
        <v>58</v>
      </c>
      <c r="E116" s="39" t="s">
        <v>1925</v>
      </c>
    </row>
    <row r="117" spans="1:16" ht="12.75">
      <c r="A117" t="s">
        <v>49</v>
      </c>
      <c s="34" t="s">
        <v>135</v>
      </c>
      <c s="34" t="s">
        <v>1926</v>
      </c>
      <c s="35" t="s">
        <v>5</v>
      </c>
      <c s="6" t="s">
        <v>1927</v>
      </c>
      <c s="36" t="s">
        <v>79</v>
      </c>
      <c s="37">
        <v>271.25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1928</v>
      </c>
    </row>
    <row r="119" spans="1:5" ht="12.75">
      <c r="A119" s="35" t="s">
        <v>56</v>
      </c>
      <c r="E119" s="40" t="s">
        <v>1929</v>
      </c>
    </row>
    <row r="120" spans="1:5" ht="140.25">
      <c r="A120" t="s">
        <v>58</v>
      </c>
      <c r="E120" s="39" t="s">
        <v>1930</v>
      </c>
    </row>
    <row r="121" spans="1:16" ht="12.75">
      <c r="A121" t="s">
        <v>49</v>
      </c>
      <c s="34" t="s">
        <v>138</v>
      </c>
      <c s="34" t="s">
        <v>1931</v>
      </c>
      <c s="35" t="s">
        <v>5</v>
      </c>
      <c s="6" t="s">
        <v>1932</v>
      </c>
      <c s="36" t="s">
        <v>79</v>
      </c>
      <c s="37">
        <v>271.25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1933</v>
      </c>
    </row>
    <row r="123" spans="1:5" ht="12.75">
      <c r="A123" s="35" t="s">
        <v>56</v>
      </c>
      <c r="E123" s="40" t="s">
        <v>1929</v>
      </c>
    </row>
    <row r="124" spans="1:5" ht="114.75">
      <c r="A124" t="s">
        <v>58</v>
      </c>
      <c r="E124" s="39" t="s">
        <v>1934</v>
      </c>
    </row>
    <row r="125" spans="1:16" ht="12.75">
      <c r="A125" t="s">
        <v>49</v>
      </c>
      <c s="34" t="s">
        <v>141</v>
      </c>
      <c s="34" t="s">
        <v>1935</v>
      </c>
      <c s="35" t="s">
        <v>5</v>
      </c>
      <c s="6" t="s">
        <v>1936</v>
      </c>
      <c s="36" t="s">
        <v>79</v>
      </c>
      <c s="37">
        <v>271.25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1937</v>
      </c>
    </row>
    <row r="127" spans="1:5" ht="12.75">
      <c r="A127" s="35" t="s">
        <v>56</v>
      </c>
      <c r="E127" s="40" t="s">
        <v>1929</v>
      </c>
    </row>
    <row r="128" spans="1:5" ht="51">
      <c r="A128" t="s">
        <v>58</v>
      </c>
      <c r="E128" s="39" t="s">
        <v>1938</v>
      </c>
    </row>
    <row r="129" spans="1:16" ht="12.75">
      <c r="A129" t="s">
        <v>49</v>
      </c>
      <c s="34" t="s">
        <v>144</v>
      </c>
      <c s="34" t="s">
        <v>1939</v>
      </c>
      <c s="35" t="s">
        <v>5</v>
      </c>
      <c s="6" t="s">
        <v>1940</v>
      </c>
      <c s="36" t="s">
        <v>79</v>
      </c>
      <c s="37">
        <v>271.25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1941</v>
      </c>
    </row>
    <row r="131" spans="1:5" ht="12.75">
      <c r="A131" s="35" t="s">
        <v>56</v>
      </c>
      <c r="E131" s="40" t="s">
        <v>1929</v>
      </c>
    </row>
    <row r="132" spans="1:5" ht="51">
      <c r="A132" t="s">
        <v>58</v>
      </c>
      <c r="E132" s="39" t="s">
        <v>1938</v>
      </c>
    </row>
    <row r="133" spans="1:13" ht="12.75">
      <c r="A133" t="s">
        <v>46</v>
      </c>
      <c r="C133" s="31" t="s">
        <v>73</v>
      </c>
      <c r="E133" s="33" t="s">
        <v>1942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147</v>
      </c>
      <c s="34" t="s">
        <v>1943</v>
      </c>
      <c s="35" t="s">
        <v>5</v>
      </c>
      <c s="6" t="s">
        <v>1944</v>
      </c>
      <c s="36" t="s">
        <v>79</v>
      </c>
      <c s="37">
        <v>46.04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25.5">
      <c r="A135" s="35" t="s">
        <v>54</v>
      </c>
      <c r="E135" s="39" t="s">
        <v>1945</v>
      </c>
    </row>
    <row r="136" spans="1:5" ht="12.75">
      <c r="A136" s="35" t="s">
        <v>56</v>
      </c>
      <c r="E136" s="40" t="s">
        <v>1946</v>
      </c>
    </row>
    <row r="137" spans="1:5" ht="191.25">
      <c r="A137" t="s">
        <v>58</v>
      </c>
      <c r="E137" s="39" t="s">
        <v>1947</v>
      </c>
    </row>
    <row r="138" spans="1:16" ht="12.75">
      <c r="A138" t="s">
        <v>49</v>
      </c>
      <c s="34" t="s">
        <v>150</v>
      </c>
      <c s="34" t="s">
        <v>1948</v>
      </c>
      <c s="35" t="s">
        <v>5</v>
      </c>
      <c s="6" t="s">
        <v>1949</v>
      </c>
      <c s="36" t="s">
        <v>79</v>
      </c>
      <c s="37">
        <v>4.88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1950</v>
      </c>
    </row>
    <row r="140" spans="1:5" ht="12.75">
      <c r="A140" s="35" t="s">
        <v>56</v>
      </c>
      <c r="E140" s="40" t="s">
        <v>1951</v>
      </c>
    </row>
    <row r="141" spans="1:5" ht="191.25">
      <c r="A141" t="s">
        <v>58</v>
      </c>
      <c r="E141" s="39" t="s">
        <v>1947</v>
      </c>
    </row>
    <row r="142" spans="1:16" ht="12.75">
      <c r="A142" t="s">
        <v>49</v>
      </c>
      <c s="34" t="s">
        <v>153</v>
      </c>
      <c s="34" t="s">
        <v>1952</v>
      </c>
      <c s="35" t="s">
        <v>5</v>
      </c>
      <c s="6" t="s">
        <v>1953</v>
      </c>
      <c s="36" t="s">
        <v>79</v>
      </c>
      <c s="37">
        <v>5.78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25.5">
      <c r="A143" s="35" t="s">
        <v>54</v>
      </c>
      <c r="E143" s="39" t="s">
        <v>1954</v>
      </c>
    </row>
    <row r="144" spans="1:5" ht="12.75">
      <c r="A144" s="35" t="s">
        <v>56</v>
      </c>
      <c r="E144" s="40" t="s">
        <v>1955</v>
      </c>
    </row>
    <row r="145" spans="1:5" ht="38.25">
      <c r="A145" t="s">
        <v>58</v>
      </c>
      <c r="E145" s="39" t="s">
        <v>1956</v>
      </c>
    </row>
    <row r="146" spans="1:13" ht="12.75">
      <c r="A146" t="s">
        <v>46</v>
      </c>
      <c r="C146" s="31" t="s">
        <v>76</v>
      </c>
      <c r="E146" s="33" t="s">
        <v>1957</v>
      </c>
      <c r="J146" s="32">
        <f>0</f>
      </c>
      <c s="32">
        <f>0</f>
      </c>
      <c s="32">
        <f>0+L147+L151+L155+L159+L163</f>
      </c>
      <c s="32">
        <f>0+M147+M151+M155+M159+M163</f>
      </c>
    </row>
    <row r="147" spans="1:16" ht="12.75">
      <c r="A147" t="s">
        <v>49</v>
      </c>
      <c s="34" t="s">
        <v>156</v>
      </c>
      <c s="34" t="s">
        <v>1958</v>
      </c>
      <c s="35" t="s">
        <v>5</v>
      </c>
      <c s="6" t="s">
        <v>1959</v>
      </c>
      <c s="36" t="s">
        <v>93</v>
      </c>
      <c s="37">
        <v>150.24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1960</v>
      </c>
    </row>
    <row r="149" spans="1:5" ht="51">
      <c r="A149" s="35" t="s">
        <v>56</v>
      </c>
      <c r="E149" s="40" t="s">
        <v>1961</v>
      </c>
    </row>
    <row r="150" spans="1:5" ht="76.5">
      <c r="A150" t="s">
        <v>58</v>
      </c>
      <c r="E150" s="39" t="s">
        <v>1962</v>
      </c>
    </row>
    <row r="151" spans="1:16" ht="12.75">
      <c r="A151" t="s">
        <v>49</v>
      </c>
      <c s="34" t="s">
        <v>159</v>
      </c>
      <c s="34" t="s">
        <v>1963</v>
      </c>
      <c s="35" t="s">
        <v>5</v>
      </c>
      <c s="6" t="s">
        <v>1959</v>
      </c>
      <c s="36" t="s">
        <v>93</v>
      </c>
      <c s="37">
        <v>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1964</v>
      </c>
    </row>
    <row r="153" spans="1:5" ht="51">
      <c r="A153" s="35" t="s">
        <v>56</v>
      </c>
      <c r="E153" s="40" t="s">
        <v>1965</v>
      </c>
    </row>
    <row r="154" spans="1:5" ht="76.5">
      <c r="A154" t="s">
        <v>58</v>
      </c>
      <c r="E154" s="39" t="s">
        <v>1962</v>
      </c>
    </row>
    <row r="155" spans="1:16" ht="12.75">
      <c r="A155" t="s">
        <v>49</v>
      </c>
      <c s="34" t="s">
        <v>162</v>
      </c>
      <c s="34" t="s">
        <v>1698</v>
      </c>
      <c s="35" t="s">
        <v>5</v>
      </c>
      <c s="6" t="s">
        <v>1699</v>
      </c>
      <c s="36" t="s">
        <v>1848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1966</v>
      </c>
    </row>
    <row r="157" spans="1:5" ht="12.75">
      <c r="A157" s="35" t="s">
        <v>56</v>
      </c>
      <c r="E157" s="40" t="s">
        <v>1967</v>
      </c>
    </row>
    <row r="158" spans="1:5" ht="242.25">
      <c r="A158" t="s">
        <v>58</v>
      </c>
      <c r="E158" s="39" t="s">
        <v>1968</v>
      </c>
    </row>
    <row r="159" spans="1:16" ht="12.75">
      <c r="A159" t="s">
        <v>49</v>
      </c>
      <c s="34" t="s">
        <v>165</v>
      </c>
      <c s="34" t="s">
        <v>1695</v>
      </c>
      <c s="35" t="s">
        <v>5</v>
      </c>
      <c s="6" t="s">
        <v>1696</v>
      </c>
      <c s="36" t="s">
        <v>93</v>
      </c>
      <c s="37">
        <v>9.33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25.5">
      <c r="A160" s="35" t="s">
        <v>54</v>
      </c>
      <c r="E160" s="39" t="s">
        <v>1969</v>
      </c>
    </row>
    <row r="161" spans="1:5" ht="12.75">
      <c r="A161" s="35" t="s">
        <v>56</v>
      </c>
      <c r="E161" s="40" t="s">
        <v>1970</v>
      </c>
    </row>
    <row r="162" spans="1:5" ht="255">
      <c r="A162" t="s">
        <v>58</v>
      </c>
      <c r="E162" s="39" t="s">
        <v>1971</v>
      </c>
    </row>
    <row r="163" spans="1:16" ht="12.75">
      <c r="A163" t="s">
        <v>49</v>
      </c>
      <c s="34" t="s">
        <v>168</v>
      </c>
      <c s="34" t="s">
        <v>1972</v>
      </c>
      <c s="35" t="s">
        <v>5</v>
      </c>
      <c s="6" t="s">
        <v>1973</v>
      </c>
      <c s="36" t="s">
        <v>93</v>
      </c>
      <c s="37">
        <v>9.33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1974</v>
      </c>
    </row>
    <row r="165" spans="1:5" ht="12.75">
      <c r="A165" s="35" t="s">
        <v>56</v>
      </c>
      <c r="E165" s="40" t="s">
        <v>1970</v>
      </c>
    </row>
    <row r="166" spans="1:5" ht="51">
      <c r="A166" t="s">
        <v>58</v>
      </c>
      <c r="E166" s="39" t="s">
        <v>1975</v>
      </c>
    </row>
    <row r="167" spans="1:13" ht="12.75">
      <c r="A167" t="s">
        <v>46</v>
      </c>
      <c r="C167" s="31" t="s">
        <v>330</v>
      </c>
      <c r="E167" s="33" t="s">
        <v>1976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171</v>
      </c>
      <c s="34" t="s">
        <v>1977</v>
      </c>
      <c s="35" t="s">
        <v>5</v>
      </c>
      <c s="6" t="s">
        <v>1978</v>
      </c>
      <c s="36" t="s">
        <v>93</v>
      </c>
      <c s="37">
        <v>51.35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1979</v>
      </c>
    </row>
    <row r="170" spans="1:5" ht="12.75">
      <c r="A170" s="35" t="s">
        <v>56</v>
      </c>
      <c r="E170" s="40" t="s">
        <v>1980</v>
      </c>
    </row>
    <row r="171" spans="1:5" ht="63.75">
      <c r="A171" t="s">
        <v>58</v>
      </c>
      <c r="E171" s="39" t="s">
        <v>1981</v>
      </c>
    </row>
    <row r="172" spans="1:13" ht="12.75">
      <c r="A172" t="s">
        <v>46</v>
      </c>
      <c r="C172" s="31" t="s">
        <v>336</v>
      </c>
      <c r="E172" s="33" t="s">
        <v>1471</v>
      </c>
      <c r="J172" s="32">
        <f>0</f>
      </c>
      <c s="32">
        <f>0</f>
      </c>
      <c s="32">
        <f>0+L173+L177+L181+L185+L189+L193+L197+L201+L205</f>
      </c>
      <c s="32">
        <f>0+M173+M177+M181+M185+M189+M193+M197+M201+M205</f>
      </c>
    </row>
    <row r="173" spans="1:16" ht="12.75">
      <c r="A173" t="s">
        <v>49</v>
      </c>
      <c s="34" t="s">
        <v>174</v>
      </c>
      <c s="34" t="s">
        <v>1982</v>
      </c>
      <c s="35" t="s">
        <v>5</v>
      </c>
      <c s="6" t="s">
        <v>1983</v>
      </c>
      <c s="36" t="s">
        <v>93</v>
      </c>
      <c s="37">
        <v>174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1984</v>
      </c>
    </row>
    <row r="175" spans="1:5" ht="12.75">
      <c r="A175" s="35" t="s">
        <v>56</v>
      </c>
      <c r="E175" s="40" t="s">
        <v>1985</v>
      </c>
    </row>
    <row r="176" spans="1:5" ht="229.5">
      <c r="A176" t="s">
        <v>58</v>
      </c>
      <c r="E176" s="39" t="s">
        <v>1986</v>
      </c>
    </row>
    <row r="177" spans="1:16" ht="12.75">
      <c r="A177" t="s">
        <v>49</v>
      </c>
      <c s="34" t="s">
        <v>177</v>
      </c>
      <c s="34" t="s">
        <v>1987</v>
      </c>
      <c s="35" t="s">
        <v>5</v>
      </c>
      <c s="6" t="s">
        <v>1988</v>
      </c>
      <c s="36" t="s">
        <v>93</v>
      </c>
      <c s="37">
        <v>60.02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25.5">
      <c r="A178" s="35" t="s">
        <v>54</v>
      </c>
      <c r="E178" s="39" t="s">
        <v>1989</v>
      </c>
    </row>
    <row r="179" spans="1:5" ht="12.75">
      <c r="A179" s="35" t="s">
        <v>56</v>
      </c>
      <c r="E179" s="40" t="s">
        <v>1990</v>
      </c>
    </row>
    <row r="180" spans="1:5" ht="229.5">
      <c r="A180" t="s">
        <v>58</v>
      </c>
      <c r="E180" s="39" t="s">
        <v>1991</v>
      </c>
    </row>
    <row r="181" spans="1:16" ht="12.75">
      <c r="A181" t="s">
        <v>49</v>
      </c>
      <c s="34" t="s">
        <v>180</v>
      </c>
      <c s="34" t="s">
        <v>1992</v>
      </c>
      <c s="35" t="s">
        <v>5</v>
      </c>
      <c s="6" t="s">
        <v>1993</v>
      </c>
      <c s="36" t="s">
        <v>1994</v>
      </c>
      <c s="37">
        <v>120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1995</v>
      </c>
    </row>
    <row r="183" spans="1:5" ht="12.75">
      <c r="A183" s="35" t="s">
        <v>56</v>
      </c>
      <c r="E183" s="40" t="s">
        <v>690</v>
      </c>
    </row>
    <row r="184" spans="1:5" ht="357">
      <c r="A184" t="s">
        <v>58</v>
      </c>
      <c r="E184" s="39" t="s">
        <v>1996</v>
      </c>
    </row>
    <row r="185" spans="1:16" ht="25.5">
      <c r="A185" t="s">
        <v>49</v>
      </c>
      <c s="34" t="s">
        <v>183</v>
      </c>
      <c s="34" t="s">
        <v>1997</v>
      </c>
      <c s="35" t="s">
        <v>5</v>
      </c>
      <c s="6" t="s">
        <v>1998</v>
      </c>
      <c s="36" t="s">
        <v>93</v>
      </c>
      <c s="37">
        <v>14.55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1999</v>
      </c>
    </row>
    <row r="187" spans="1:5" ht="12.75">
      <c r="A187" s="35" t="s">
        <v>56</v>
      </c>
      <c r="E187" s="40" t="s">
        <v>2000</v>
      </c>
    </row>
    <row r="188" spans="1:5" ht="89.25">
      <c r="A188" t="s">
        <v>58</v>
      </c>
      <c r="E188" s="39" t="s">
        <v>2001</v>
      </c>
    </row>
    <row r="189" spans="1:16" ht="12.75">
      <c r="A189" t="s">
        <v>49</v>
      </c>
      <c s="34" t="s">
        <v>186</v>
      </c>
      <c s="34" t="s">
        <v>2002</v>
      </c>
      <c s="35" t="s">
        <v>5</v>
      </c>
      <c s="6" t="s">
        <v>2003</v>
      </c>
      <c s="36" t="s">
        <v>1848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2004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2005</v>
      </c>
    </row>
    <row r="193" spans="1:16" ht="12.75">
      <c r="A193" t="s">
        <v>49</v>
      </c>
      <c s="34" t="s">
        <v>190</v>
      </c>
      <c s="34" t="s">
        <v>2006</v>
      </c>
      <c s="35" t="s">
        <v>5</v>
      </c>
      <c s="6" t="s">
        <v>2003</v>
      </c>
      <c s="36" t="s">
        <v>1848</v>
      </c>
      <c s="37">
        <v>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2007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2005</v>
      </c>
    </row>
    <row r="197" spans="1:16" ht="12.75">
      <c r="A197" t="s">
        <v>49</v>
      </c>
      <c s="34" t="s">
        <v>193</v>
      </c>
      <c s="34" t="s">
        <v>2008</v>
      </c>
      <c s="35" t="s">
        <v>5</v>
      </c>
      <c s="6" t="s">
        <v>2009</v>
      </c>
      <c s="36" t="s">
        <v>1848</v>
      </c>
      <c s="37">
        <v>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2010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2005</v>
      </c>
    </row>
    <row r="201" spans="1:16" ht="12.75">
      <c r="A201" t="s">
        <v>49</v>
      </c>
      <c s="34" t="s">
        <v>196</v>
      </c>
      <c s="34" t="s">
        <v>2011</v>
      </c>
      <c s="35" t="s">
        <v>47</v>
      </c>
      <c s="6" t="s">
        <v>2012</v>
      </c>
      <c s="36" t="s">
        <v>1848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2013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2005</v>
      </c>
    </row>
    <row r="205" spans="1:16" ht="12.75">
      <c r="A205" t="s">
        <v>49</v>
      </c>
      <c s="34" t="s">
        <v>199</v>
      </c>
      <c s="34" t="s">
        <v>2011</v>
      </c>
      <c s="35" t="s">
        <v>27</v>
      </c>
      <c s="6" t="s">
        <v>2012</v>
      </c>
      <c s="36" t="s">
        <v>1848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2014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2005</v>
      </c>
    </row>
    <row r="209" spans="1:13" ht="12.75">
      <c r="A209" t="s">
        <v>46</v>
      </c>
      <c r="C209" s="31" t="s">
        <v>348</v>
      </c>
      <c r="E209" s="33" t="s">
        <v>2015</v>
      </c>
      <c r="J209" s="32">
        <f>0</f>
      </c>
      <c s="32">
        <f>0</f>
      </c>
      <c s="32">
        <f>0+L210+L214</f>
      </c>
      <c s="32">
        <f>0+M210+M214</f>
      </c>
    </row>
    <row r="210" spans="1:16" ht="12.75">
      <c r="A210" t="s">
        <v>49</v>
      </c>
      <c s="34" t="s">
        <v>202</v>
      </c>
      <c s="34" t="s">
        <v>2016</v>
      </c>
      <c s="35" t="s">
        <v>5</v>
      </c>
      <c s="6" t="s">
        <v>2017</v>
      </c>
      <c s="36" t="s">
        <v>93</v>
      </c>
      <c s="37">
        <v>416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2018</v>
      </c>
    </row>
    <row r="212" spans="1:5" ht="12.75">
      <c r="A212" s="35" t="s">
        <v>56</v>
      </c>
      <c r="E212" s="40" t="s">
        <v>2019</v>
      </c>
    </row>
    <row r="213" spans="1:5" ht="178.5">
      <c r="A213" t="s">
        <v>58</v>
      </c>
      <c r="E213" s="39" t="s">
        <v>2020</v>
      </c>
    </row>
    <row r="214" spans="1:16" ht="25.5">
      <c r="A214" t="s">
        <v>49</v>
      </c>
      <c s="34" t="s">
        <v>206</v>
      </c>
      <c s="34" t="s">
        <v>2021</v>
      </c>
      <c s="35" t="s">
        <v>5</v>
      </c>
      <c s="6" t="s">
        <v>2022</v>
      </c>
      <c s="36" t="s">
        <v>709</v>
      </c>
      <c s="37">
        <v>2750.72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2023</v>
      </c>
    </row>
    <row r="216" spans="1:5" ht="12.75">
      <c r="A216" s="35" t="s">
        <v>56</v>
      </c>
      <c r="E216" s="40" t="s">
        <v>2024</v>
      </c>
    </row>
    <row r="217" spans="1:5" ht="127.5">
      <c r="A217" t="s">
        <v>58</v>
      </c>
      <c r="E217" s="39" t="s">
        <v>2025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1815</v>
      </c>
      <c r="E4" s="26" t="s">
        <v>1816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2028</v>
      </c>
      <c r="E8" s="30" t="s">
        <v>2027</v>
      </c>
      <c r="J8" s="29">
        <f>0+J9+J18+J31+J36+J49+J66+J87+J96+J101+J126</f>
      </c>
      <c s="29">
        <f>0+K9+K18+K31+K36+K49+K66+K87+K96+K101+K126</f>
      </c>
      <c s="29">
        <f>0+L9+L18+L31+L36+L49+L66+L87+L96+L101+L126</f>
      </c>
      <c s="29">
        <f>0+M9+M18+M31+M36+M49+M66+M87+M96+M101+M126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1821</v>
      </c>
      <c s="35" t="s">
        <v>5</v>
      </c>
      <c s="6" t="s">
        <v>1822</v>
      </c>
      <c s="36" t="s">
        <v>52</v>
      </c>
      <c s="37">
        <v>916.398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2029</v>
      </c>
    </row>
    <row r="12" spans="1:5" ht="12.75">
      <c r="A12" s="35" t="s">
        <v>56</v>
      </c>
      <c r="E12" s="40" t="s">
        <v>2030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27</v>
      </c>
      <c s="34" t="s">
        <v>1826</v>
      </c>
      <c s="35" t="s">
        <v>5</v>
      </c>
      <c s="6" t="s">
        <v>570</v>
      </c>
      <c s="36" t="s">
        <v>52</v>
      </c>
      <c s="37">
        <v>636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2031</v>
      </c>
    </row>
    <row r="16" spans="1:5" ht="12.75">
      <c r="A16" s="35" t="s">
        <v>56</v>
      </c>
      <c r="E16" s="40" t="s">
        <v>2023</v>
      </c>
    </row>
    <row r="17" spans="1:5" ht="204">
      <c r="A17" t="s">
        <v>58</v>
      </c>
      <c r="E17" s="39" t="s">
        <v>2032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1596</v>
      </c>
      <c s="35" t="s">
        <v>5</v>
      </c>
      <c s="6" t="s">
        <v>1597</v>
      </c>
      <c s="36" t="s">
        <v>83</v>
      </c>
      <c s="37">
        <v>509.11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2033</v>
      </c>
    </row>
    <row r="21" spans="1:5" ht="12.75">
      <c r="A21" s="35" t="s">
        <v>56</v>
      </c>
      <c r="E21" s="40" t="s">
        <v>2034</v>
      </c>
    </row>
    <row r="22" spans="1:5" ht="369.75">
      <c r="A22" t="s">
        <v>58</v>
      </c>
      <c r="E22" s="39" t="s">
        <v>1831</v>
      </c>
    </row>
    <row r="23" spans="1:16" ht="12.75">
      <c r="A23" t="s">
        <v>49</v>
      </c>
      <c s="34" t="s">
        <v>64</v>
      </c>
      <c s="34" t="s">
        <v>1599</v>
      </c>
      <c s="35" t="s">
        <v>5</v>
      </c>
      <c s="6" t="s">
        <v>1600</v>
      </c>
      <c s="36" t="s">
        <v>83</v>
      </c>
      <c s="37">
        <v>2036.44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2035</v>
      </c>
    </row>
    <row r="25" spans="1:5" ht="12.75">
      <c r="A25" s="35" t="s">
        <v>56</v>
      </c>
      <c r="E25" s="40" t="s">
        <v>2036</v>
      </c>
    </row>
    <row r="26" spans="1:5" ht="25.5">
      <c r="A26" t="s">
        <v>58</v>
      </c>
      <c r="E26" s="39" t="s">
        <v>1602</v>
      </c>
    </row>
    <row r="27" spans="1:16" ht="12.75">
      <c r="A27" t="s">
        <v>49</v>
      </c>
      <c s="34" t="s">
        <v>67</v>
      </c>
      <c s="34" t="s">
        <v>1326</v>
      </c>
      <c s="35" t="s">
        <v>5</v>
      </c>
      <c s="6" t="s">
        <v>1327</v>
      </c>
      <c s="36" t="s">
        <v>79</v>
      </c>
      <c s="37">
        <v>235.46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2037</v>
      </c>
    </row>
    <row r="29" spans="1:5" ht="12.75">
      <c r="A29" s="35" t="s">
        <v>56</v>
      </c>
      <c r="E29" s="40" t="s">
        <v>2038</v>
      </c>
    </row>
    <row r="30" spans="1:5" ht="25.5">
      <c r="A30" t="s">
        <v>58</v>
      </c>
      <c r="E30" s="39" t="s">
        <v>1836</v>
      </c>
    </row>
    <row r="31" spans="1:13" ht="12.75">
      <c r="A31" t="s">
        <v>46</v>
      </c>
      <c r="C31" s="31" t="s">
        <v>107</v>
      </c>
      <c r="E31" s="33" t="s">
        <v>1852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70</v>
      </c>
      <c s="34" t="s">
        <v>1853</v>
      </c>
      <c s="35" t="s">
        <v>5</v>
      </c>
      <c s="6" t="s">
        <v>1854</v>
      </c>
      <c s="36" t="s">
        <v>83</v>
      </c>
      <c s="37">
        <v>803.87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2039</v>
      </c>
    </row>
    <row r="34" spans="1:5" ht="25.5">
      <c r="A34" s="35" t="s">
        <v>56</v>
      </c>
      <c r="E34" s="40" t="s">
        <v>2040</v>
      </c>
    </row>
    <row r="35" spans="1:5" ht="280.5">
      <c r="A35" t="s">
        <v>58</v>
      </c>
      <c r="E35" s="39" t="s">
        <v>1857</v>
      </c>
    </row>
    <row r="36" spans="1:13" ht="12.75">
      <c r="A36" t="s">
        <v>46</v>
      </c>
      <c r="C36" s="31" t="s">
        <v>26</v>
      </c>
      <c r="E36" s="33" t="s">
        <v>1754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73</v>
      </c>
      <c s="34" t="s">
        <v>1755</v>
      </c>
      <c s="35" t="s">
        <v>5</v>
      </c>
      <c s="6" t="s">
        <v>1756</v>
      </c>
      <c s="36" t="s">
        <v>83</v>
      </c>
      <c s="37">
        <v>156.23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2041</v>
      </c>
    </row>
    <row r="39" spans="1:5" ht="12.75">
      <c r="A39" s="35" t="s">
        <v>56</v>
      </c>
      <c r="E39" s="40" t="s">
        <v>2042</v>
      </c>
    </row>
    <row r="40" spans="1:5" ht="369.75">
      <c r="A40" t="s">
        <v>58</v>
      </c>
      <c r="E40" s="39" t="s">
        <v>1868</v>
      </c>
    </row>
    <row r="41" spans="1:16" ht="12.75">
      <c r="A41" t="s">
        <v>49</v>
      </c>
      <c s="34" t="s">
        <v>76</v>
      </c>
      <c s="34" t="s">
        <v>1869</v>
      </c>
      <c s="35" t="s">
        <v>5</v>
      </c>
      <c s="6" t="s">
        <v>1870</v>
      </c>
      <c s="36" t="s">
        <v>52</v>
      </c>
      <c s="37">
        <v>17.22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2043</v>
      </c>
    </row>
    <row r="43" spans="1:5" ht="12.75">
      <c r="A43" s="35" t="s">
        <v>56</v>
      </c>
      <c r="E43" s="40" t="s">
        <v>2044</v>
      </c>
    </row>
    <row r="44" spans="1:5" ht="409.5">
      <c r="A44" t="s">
        <v>58</v>
      </c>
      <c r="E44" s="39" t="s">
        <v>2045</v>
      </c>
    </row>
    <row r="45" spans="1:16" ht="12.75">
      <c r="A45" t="s">
        <v>49</v>
      </c>
      <c s="34" t="s">
        <v>2046</v>
      </c>
      <c s="34" t="s">
        <v>1874</v>
      </c>
      <c s="35" t="s">
        <v>5</v>
      </c>
      <c s="6" t="s">
        <v>1875</v>
      </c>
      <c s="36" t="s">
        <v>52</v>
      </c>
      <c s="37">
        <v>0.16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2047</v>
      </c>
    </row>
    <row r="47" spans="1:5" ht="12.75">
      <c r="A47" s="35" t="s">
        <v>56</v>
      </c>
      <c r="E47" s="40" t="s">
        <v>2048</v>
      </c>
    </row>
    <row r="48" spans="1:5" ht="267.75">
      <c r="A48" t="s">
        <v>58</v>
      </c>
      <c r="E48" s="39" t="s">
        <v>1873</v>
      </c>
    </row>
    <row r="49" spans="1:13" ht="12.75">
      <c r="A49" t="s">
        <v>46</v>
      </c>
      <c r="C49" s="31" t="s">
        <v>64</v>
      </c>
      <c r="E49" s="33" t="s">
        <v>1660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25.5">
      <c r="A50" t="s">
        <v>49</v>
      </c>
      <c s="34" t="s">
        <v>80</v>
      </c>
      <c s="34" t="s">
        <v>2049</v>
      </c>
      <c s="35" t="s">
        <v>5</v>
      </c>
      <c s="6" t="s">
        <v>2050</v>
      </c>
      <c s="36" t="s">
        <v>83</v>
      </c>
      <c s="37">
        <v>46.18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2051</v>
      </c>
    </row>
    <row r="52" spans="1:5" ht="12.75">
      <c r="A52" s="35" t="s">
        <v>56</v>
      </c>
      <c r="E52" s="40" t="s">
        <v>2052</v>
      </c>
    </row>
    <row r="53" spans="1:5" ht="38.25">
      <c r="A53" t="s">
        <v>58</v>
      </c>
      <c r="E53" s="39" t="s">
        <v>2053</v>
      </c>
    </row>
    <row r="54" spans="1:16" ht="12.75">
      <c r="A54" t="s">
        <v>49</v>
      </c>
      <c s="34" t="s">
        <v>84</v>
      </c>
      <c s="34" t="s">
        <v>1890</v>
      </c>
      <c s="35" t="s">
        <v>5</v>
      </c>
      <c s="6" t="s">
        <v>1891</v>
      </c>
      <c s="36" t="s">
        <v>83</v>
      </c>
      <c s="37">
        <v>63.15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2054</v>
      </c>
    </row>
    <row r="56" spans="1:5" ht="25.5">
      <c r="A56" s="35" t="s">
        <v>56</v>
      </c>
      <c r="E56" s="40" t="s">
        <v>2055</v>
      </c>
    </row>
    <row r="57" spans="1:5" ht="409.5">
      <c r="A57" t="s">
        <v>58</v>
      </c>
      <c r="E57" s="39" t="s">
        <v>2056</v>
      </c>
    </row>
    <row r="58" spans="1:16" ht="12.75">
      <c r="A58" t="s">
        <v>49</v>
      </c>
      <c s="34" t="s">
        <v>87</v>
      </c>
      <c s="34" t="s">
        <v>1895</v>
      </c>
      <c s="35" t="s">
        <v>5</v>
      </c>
      <c s="6" t="s">
        <v>1896</v>
      </c>
      <c s="36" t="s">
        <v>83</v>
      </c>
      <c s="37">
        <v>2.2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2057</v>
      </c>
    </row>
    <row r="60" spans="1:5" ht="12.75">
      <c r="A60" s="35" t="s">
        <v>56</v>
      </c>
      <c r="E60" s="40" t="s">
        <v>2058</v>
      </c>
    </row>
    <row r="61" spans="1:5" ht="38.25">
      <c r="A61" t="s">
        <v>58</v>
      </c>
      <c r="E61" s="39" t="s">
        <v>1899</v>
      </c>
    </row>
    <row r="62" spans="1:16" ht="12.75">
      <c r="A62" t="s">
        <v>49</v>
      </c>
      <c s="34" t="s">
        <v>90</v>
      </c>
      <c s="34" t="s">
        <v>2059</v>
      </c>
      <c s="35" t="s">
        <v>5</v>
      </c>
      <c s="6" t="s">
        <v>2060</v>
      </c>
      <c s="36" t="s">
        <v>79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2061</v>
      </c>
    </row>
    <row r="64" spans="1:5" ht="12.75">
      <c r="A64" s="35" t="s">
        <v>56</v>
      </c>
      <c r="E64" s="40" t="s">
        <v>679</v>
      </c>
    </row>
    <row r="65" spans="1:5" ht="12.75">
      <c r="A65" t="s">
        <v>58</v>
      </c>
      <c r="E65" s="39" t="s">
        <v>2062</v>
      </c>
    </row>
    <row r="66" spans="1:13" ht="12.75">
      <c r="A66" t="s">
        <v>46</v>
      </c>
      <c r="C66" s="31" t="s">
        <v>67</v>
      </c>
      <c r="E66" s="33" t="s">
        <v>1322</v>
      </c>
      <c r="J66" s="32">
        <f>0</f>
      </c>
      <c s="32">
        <f>0</f>
      </c>
      <c s="32">
        <f>0+L67+L71+L75+L79+L83</f>
      </c>
      <c s="32">
        <f>0+M67+M71+M75+M79+M83</f>
      </c>
    </row>
    <row r="67" spans="1:16" ht="12.75">
      <c r="A67" t="s">
        <v>49</v>
      </c>
      <c s="34" t="s">
        <v>94</v>
      </c>
      <c s="34" t="s">
        <v>1906</v>
      </c>
      <c s="35" t="s">
        <v>5</v>
      </c>
      <c s="6" t="s">
        <v>1907</v>
      </c>
      <c s="36" t="s">
        <v>79</v>
      </c>
      <c s="37">
        <v>654.71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2063</v>
      </c>
    </row>
    <row r="69" spans="1:5" ht="12.75">
      <c r="A69" s="35" t="s">
        <v>56</v>
      </c>
      <c r="E69" s="40" t="s">
        <v>2064</v>
      </c>
    </row>
    <row r="70" spans="1:5" ht="153">
      <c r="A70" t="s">
        <v>58</v>
      </c>
      <c r="E70" s="39" t="s">
        <v>1910</v>
      </c>
    </row>
    <row r="71" spans="1:16" ht="12.75">
      <c r="A71" t="s">
        <v>49</v>
      </c>
      <c s="34" t="s">
        <v>97</v>
      </c>
      <c s="34" t="s">
        <v>1911</v>
      </c>
      <c s="35" t="s">
        <v>5</v>
      </c>
      <c s="6" t="s">
        <v>1912</v>
      </c>
      <c s="36" t="s">
        <v>79</v>
      </c>
      <c s="37">
        <v>88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2065</v>
      </c>
    </row>
    <row r="73" spans="1:5" ht="12.75">
      <c r="A73" s="35" t="s">
        <v>56</v>
      </c>
      <c r="E73" s="40" t="s">
        <v>323</v>
      </c>
    </row>
    <row r="74" spans="1:5" ht="153">
      <c r="A74" t="s">
        <v>58</v>
      </c>
      <c r="E74" s="39" t="s">
        <v>1915</v>
      </c>
    </row>
    <row r="75" spans="1:16" ht="12.75">
      <c r="A75" t="s">
        <v>49</v>
      </c>
      <c s="34" t="s">
        <v>101</v>
      </c>
      <c s="34" t="s">
        <v>2066</v>
      </c>
      <c s="35" t="s">
        <v>5</v>
      </c>
      <c s="6" t="s">
        <v>2067</v>
      </c>
      <c s="36" t="s">
        <v>79</v>
      </c>
      <c s="37">
        <v>1.09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2068</v>
      </c>
    </row>
    <row r="77" spans="1:5" ht="12.75">
      <c r="A77" s="35" t="s">
        <v>56</v>
      </c>
      <c r="E77" s="40" t="s">
        <v>2069</v>
      </c>
    </row>
    <row r="78" spans="1:5" ht="140.25">
      <c r="A78" t="s">
        <v>58</v>
      </c>
      <c r="E78" s="39" t="s">
        <v>2070</v>
      </c>
    </row>
    <row r="79" spans="1:16" ht="12.75">
      <c r="A79" t="s">
        <v>49</v>
      </c>
      <c s="34" t="s">
        <v>104</v>
      </c>
      <c s="34" t="s">
        <v>1916</v>
      </c>
      <c s="35" t="s">
        <v>5</v>
      </c>
      <c s="6" t="s">
        <v>1917</v>
      </c>
      <c s="36" t="s">
        <v>83</v>
      </c>
      <c s="37">
        <v>222.7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2071</v>
      </c>
    </row>
    <row r="81" spans="1:5" ht="12.75">
      <c r="A81" s="35" t="s">
        <v>56</v>
      </c>
      <c r="E81" s="40" t="s">
        <v>2072</v>
      </c>
    </row>
    <row r="82" spans="1:5" ht="89.25">
      <c r="A82" t="s">
        <v>58</v>
      </c>
      <c r="E82" s="39" t="s">
        <v>2073</v>
      </c>
    </row>
    <row r="83" spans="1:16" ht="25.5">
      <c r="A83" t="s">
        <v>49</v>
      </c>
      <c s="34" t="s">
        <v>107</v>
      </c>
      <c s="34" t="s">
        <v>1921</v>
      </c>
      <c s="35" t="s">
        <v>5</v>
      </c>
      <c s="6" t="s">
        <v>1922</v>
      </c>
      <c s="36" t="s">
        <v>79</v>
      </c>
      <c s="37">
        <v>0.8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2074</v>
      </c>
    </row>
    <row r="85" spans="1:5" ht="12.75">
      <c r="A85" s="35" t="s">
        <v>56</v>
      </c>
      <c r="E85" s="40" t="s">
        <v>2075</v>
      </c>
    </row>
    <row r="86" spans="1:5" ht="12.75">
      <c r="A86" t="s">
        <v>58</v>
      </c>
      <c r="E86" s="39" t="s">
        <v>1925</v>
      </c>
    </row>
    <row r="87" spans="1:13" ht="12.75">
      <c r="A87" t="s">
        <v>46</v>
      </c>
      <c r="C87" s="31" t="s">
        <v>76</v>
      </c>
      <c r="E87" s="33" t="s">
        <v>1957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1958</v>
      </c>
      <c s="35" t="s">
        <v>5</v>
      </c>
      <c s="6" t="s">
        <v>1959</v>
      </c>
      <c s="36" t="s">
        <v>93</v>
      </c>
      <c s="37">
        <v>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2076</v>
      </c>
    </row>
    <row r="90" spans="1:5" ht="12.75">
      <c r="A90" s="35" t="s">
        <v>56</v>
      </c>
      <c r="E90" s="40" t="s">
        <v>122</v>
      </c>
    </row>
    <row r="91" spans="1:5" ht="76.5">
      <c r="A91" t="s">
        <v>58</v>
      </c>
      <c r="E91" s="39" t="s">
        <v>1962</v>
      </c>
    </row>
    <row r="92" spans="1:16" ht="12.75">
      <c r="A92" t="s">
        <v>49</v>
      </c>
      <c s="34" t="s">
        <v>113</v>
      </c>
      <c s="34" t="s">
        <v>1963</v>
      </c>
      <c s="35" t="s">
        <v>5</v>
      </c>
      <c s="6" t="s">
        <v>1959</v>
      </c>
      <c s="36" t="s">
        <v>93</v>
      </c>
      <c s="37">
        <v>0.5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2077</v>
      </c>
    </row>
    <row r="94" spans="1:5" ht="12.75">
      <c r="A94" s="35" t="s">
        <v>56</v>
      </c>
      <c r="E94" s="40" t="s">
        <v>2078</v>
      </c>
    </row>
    <row r="95" spans="1:5" ht="76.5">
      <c r="A95" t="s">
        <v>58</v>
      </c>
      <c r="E95" s="39" t="s">
        <v>1962</v>
      </c>
    </row>
    <row r="96" spans="1:13" ht="12.75">
      <c r="A96" t="s">
        <v>46</v>
      </c>
      <c r="C96" s="31" t="s">
        <v>330</v>
      </c>
      <c r="E96" s="33" t="s">
        <v>1976</v>
      </c>
      <c r="J96" s="32">
        <f>0</f>
      </c>
      <c s="32">
        <f>0</f>
      </c>
      <c s="32">
        <f>0+L97</f>
      </c>
      <c s="32">
        <f>0+M97</f>
      </c>
    </row>
    <row r="97" spans="1:16" ht="12.75">
      <c r="A97" t="s">
        <v>49</v>
      </c>
      <c s="34" t="s">
        <v>116</v>
      </c>
      <c s="34" t="s">
        <v>1977</v>
      </c>
      <c s="35" t="s">
        <v>5</v>
      </c>
      <c s="6" t="s">
        <v>1978</v>
      </c>
      <c s="36" t="s">
        <v>93</v>
      </c>
      <c s="37">
        <v>203.24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2079</v>
      </c>
    </row>
    <row r="99" spans="1:5" ht="12.75">
      <c r="A99" s="35" t="s">
        <v>56</v>
      </c>
      <c r="E99" s="40" t="s">
        <v>2080</v>
      </c>
    </row>
    <row r="100" spans="1:5" ht="63.75">
      <c r="A100" t="s">
        <v>58</v>
      </c>
      <c r="E100" s="39" t="s">
        <v>1981</v>
      </c>
    </row>
    <row r="101" spans="1:13" ht="12.75">
      <c r="A101" t="s">
        <v>46</v>
      </c>
      <c r="C101" s="31" t="s">
        <v>336</v>
      </c>
      <c r="E101" s="33" t="s">
        <v>1471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119</v>
      </c>
      <c s="34" t="s">
        <v>1982</v>
      </c>
      <c s="35" t="s">
        <v>5</v>
      </c>
      <c s="6" t="s">
        <v>1983</v>
      </c>
      <c s="36" t="s">
        <v>93</v>
      </c>
      <c s="37">
        <v>220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2081</v>
      </c>
    </row>
    <row r="104" spans="1:5" ht="12.75">
      <c r="A104" s="35" t="s">
        <v>56</v>
      </c>
      <c r="E104" s="40" t="s">
        <v>2082</v>
      </c>
    </row>
    <row r="105" spans="1:5" ht="229.5">
      <c r="A105" t="s">
        <v>58</v>
      </c>
      <c r="E105" s="39" t="s">
        <v>1986</v>
      </c>
    </row>
    <row r="106" spans="1:16" ht="12.75">
      <c r="A106" t="s">
        <v>49</v>
      </c>
      <c s="34" t="s">
        <v>122</v>
      </c>
      <c s="34" t="s">
        <v>1992</v>
      </c>
      <c s="35" t="s">
        <v>5</v>
      </c>
      <c s="6" t="s">
        <v>1993</v>
      </c>
      <c s="36" t="s">
        <v>1994</v>
      </c>
      <c s="37">
        <v>138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2083</v>
      </c>
    </row>
    <row r="108" spans="1:5" ht="12.75">
      <c r="A108" s="35" t="s">
        <v>56</v>
      </c>
      <c r="E108" s="40" t="s">
        <v>1080</v>
      </c>
    </row>
    <row r="109" spans="1:5" ht="409.5">
      <c r="A109" t="s">
        <v>58</v>
      </c>
      <c r="E109" s="39" t="s">
        <v>2084</v>
      </c>
    </row>
    <row r="110" spans="1:16" ht="12.75">
      <c r="A110" t="s">
        <v>49</v>
      </c>
      <c s="34" t="s">
        <v>125</v>
      </c>
      <c s="34" t="s">
        <v>2011</v>
      </c>
      <c s="35" t="s">
        <v>47</v>
      </c>
      <c s="6" t="s">
        <v>2012</v>
      </c>
      <c s="36" t="s">
        <v>1848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2085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2005</v>
      </c>
    </row>
    <row r="114" spans="1:16" ht="12.75">
      <c r="A114" t="s">
        <v>49</v>
      </c>
      <c s="34" t="s">
        <v>128</v>
      </c>
      <c s="34" t="s">
        <v>2011</v>
      </c>
      <c s="35" t="s">
        <v>27</v>
      </c>
      <c s="6" t="s">
        <v>2012</v>
      </c>
      <c s="36" t="s">
        <v>1848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2086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2005</v>
      </c>
    </row>
    <row r="118" spans="1:16" ht="12.75">
      <c r="A118" t="s">
        <v>49</v>
      </c>
      <c s="34" t="s">
        <v>131</v>
      </c>
      <c s="34" t="s">
        <v>2087</v>
      </c>
      <c s="35" t="s">
        <v>47</v>
      </c>
      <c s="6" t="s">
        <v>2003</v>
      </c>
      <c s="36" t="s">
        <v>1848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2088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2005</v>
      </c>
    </row>
    <row r="122" spans="1:16" ht="12.75">
      <c r="A122" t="s">
        <v>49</v>
      </c>
      <c s="34" t="s">
        <v>135</v>
      </c>
      <c s="34" t="s">
        <v>2087</v>
      </c>
      <c s="35" t="s">
        <v>27</v>
      </c>
      <c s="6" t="s">
        <v>2009</v>
      </c>
      <c s="36" t="s">
        <v>1848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2089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2005</v>
      </c>
    </row>
    <row r="126" spans="1:13" ht="12.75">
      <c r="A126" t="s">
        <v>46</v>
      </c>
      <c r="C126" s="31" t="s">
        <v>348</v>
      </c>
      <c r="E126" s="33" t="s">
        <v>2015</v>
      </c>
      <c r="J126" s="32">
        <f>0</f>
      </c>
      <c s="32">
        <f>0</f>
      </c>
      <c s="32">
        <f>0+L127+L131</f>
      </c>
      <c s="32">
        <f>0+M127+M131</f>
      </c>
    </row>
    <row r="127" spans="1:16" ht="12.75">
      <c r="A127" t="s">
        <v>49</v>
      </c>
      <c s="34" t="s">
        <v>138</v>
      </c>
      <c s="34" t="s">
        <v>2016</v>
      </c>
      <c s="35" t="s">
        <v>5</v>
      </c>
      <c s="6" t="s">
        <v>2017</v>
      </c>
      <c s="36" t="s">
        <v>93</v>
      </c>
      <c s="37">
        <v>600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2018</v>
      </c>
    </row>
    <row r="129" spans="1:5" ht="12.75">
      <c r="A129" s="35" t="s">
        <v>56</v>
      </c>
      <c r="E129" s="40" t="s">
        <v>2090</v>
      </c>
    </row>
    <row r="130" spans="1:5" ht="178.5">
      <c r="A130" t="s">
        <v>58</v>
      </c>
      <c r="E130" s="39" t="s">
        <v>2020</v>
      </c>
    </row>
    <row r="131" spans="1:16" ht="25.5">
      <c r="A131" t="s">
        <v>49</v>
      </c>
      <c s="34" t="s">
        <v>141</v>
      </c>
      <c s="34" t="s">
        <v>2021</v>
      </c>
      <c s="35" t="s">
        <v>5</v>
      </c>
      <c s="6" t="s">
        <v>2022</v>
      </c>
      <c s="36" t="s">
        <v>709</v>
      </c>
      <c s="37">
        <v>17800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2023</v>
      </c>
    </row>
    <row r="133" spans="1:5" ht="12.75">
      <c r="A133" s="35" t="s">
        <v>56</v>
      </c>
      <c r="E133" s="40" t="s">
        <v>2091</v>
      </c>
    </row>
    <row r="134" spans="1:5" ht="127.5">
      <c r="A134" t="s">
        <v>58</v>
      </c>
      <c r="E134" s="39" t="s">
        <v>2025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1815</v>
      </c>
      <c r="E4" s="26" t="s">
        <v>1816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2094</v>
      </c>
      <c r="E8" s="30" t="s">
        <v>2093</v>
      </c>
      <c r="J8" s="29">
        <f>0+J9+J22+J43+J48+J65+J86+J107+J112+J117+J158</f>
      </c>
      <c s="29">
        <f>0+K9+K22+K43+K48+K65+K86+K107+K112+K117+K158</f>
      </c>
      <c s="29">
        <f>0+L9+L22+L43+L48+L65+L86+L107+L112+L117+L158</f>
      </c>
      <c s="29">
        <f>0+M9+M22+M43+M48+M65+M86+M107+M112+M117+M158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1821</v>
      </c>
      <c s="35" t="s">
        <v>5</v>
      </c>
      <c s="6" t="s">
        <v>1822</v>
      </c>
      <c s="36" t="s">
        <v>52</v>
      </c>
      <c s="37">
        <v>970.61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2029</v>
      </c>
    </row>
    <row r="12" spans="1:5" ht="12.75">
      <c r="A12" s="35" t="s">
        <v>56</v>
      </c>
      <c r="E12" s="40" t="s">
        <v>2095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27</v>
      </c>
      <c s="34" t="s">
        <v>1826</v>
      </c>
      <c s="35" t="s">
        <v>5</v>
      </c>
      <c s="6" t="s">
        <v>570</v>
      </c>
      <c s="36" t="s">
        <v>52</v>
      </c>
      <c s="37">
        <v>518.7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2096</v>
      </c>
    </row>
    <row r="16" spans="1:5" ht="12.75">
      <c r="A16" s="35" t="s">
        <v>56</v>
      </c>
      <c r="E16" s="40" t="s">
        <v>2097</v>
      </c>
    </row>
    <row r="17" spans="1:5" ht="204">
      <c r="A17" t="s">
        <v>58</v>
      </c>
      <c r="E17" s="39" t="s">
        <v>2032</v>
      </c>
    </row>
    <row r="18" spans="1:16" ht="25.5">
      <c r="A18" t="s">
        <v>49</v>
      </c>
      <c s="34" t="s">
        <v>26</v>
      </c>
      <c s="34" t="s">
        <v>2098</v>
      </c>
      <c s="35" t="s">
        <v>5</v>
      </c>
      <c s="6" t="s">
        <v>2099</v>
      </c>
      <c s="36" t="s">
        <v>52</v>
      </c>
      <c s="37">
        <v>252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2100</v>
      </c>
    </row>
    <row r="20" spans="1:5" ht="12.75">
      <c r="A20" s="35" t="s">
        <v>56</v>
      </c>
      <c r="E20" s="40" t="s">
        <v>2101</v>
      </c>
    </row>
    <row r="21" spans="1:5" ht="140.25">
      <c r="A21" t="s">
        <v>58</v>
      </c>
      <c r="E21" s="39" t="s">
        <v>1825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1596</v>
      </c>
      <c s="35" t="s">
        <v>5</v>
      </c>
      <c s="6" t="s">
        <v>1597</v>
      </c>
      <c s="36" t="s">
        <v>83</v>
      </c>
      <c s="37">
        <v>539.23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2102</v>
      </c>
    </row>
    <row r="25" spans="1:5" ht="12.75">
      <c r="A25" s="35" t="s">
        <v>56</v>
      </c>
      <c r="E25" s="40" t="s">
        <v>2103</v>
      </c>
    </row>
    <row r="26" spans="1:5" ht="369.75">
      <c r="A26" t="s">
        <v>58</v>
      </c>
      <c r="E26" s="39" t="s">
        <v>1831</v>
      </c>
    </row>
    <row r="27" spans="1:16" ht="12.75">
      <c r="A27" t="s">
        <v>49</v>
      </c>
      <c s="34" t="s">
        <v>67</v>
      </c>
      <c s="34" t="s">
        <v>1599</v>
      </c>
      <c s="35" t="s">
        <v>5</v>
      </c>
      <c s="6" t="s">
        <v>1600</v>
      </c>
      <c s="36" t="s">
        <v>83</v>
      </c>
      <c s="37">
        <v>2156.92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2102</v>
      </c>
    </row>
    <row r="29" spans="1:5" ht="12.75">
      <c r="A29" s="35" t="s">
        <v>56</v>
      </c>
      <c r="E29" s="40" t="s">
        <v>2104</v>
      </c>
    </row>
    <row r="30" spans="1:5" ht="25.5">
      <c r="A30" t="s">
        <v>58</v>
      </c>
      <c r="E30" s="39" t="s">
        <v>1602</v>
      </c>
    </row>
    <row r="31" spans="1:16" ht="25.5">
      <c r="A31" t="s">
        <v>49</v>
      </c>
      <c s="34" t="s">
        <v>70</v>
      </c>
      <c s="34" t="s">
        <v>2105</v>
      </c>
      <c s="35" t="s">
        <v>5</v>
      </c>
      <c s="6" t="s">
        <v>2106</v>
      </c>
      <c s="36" t="s">
        <v>83</v>
      </c>
      <c s="37">
        <v>105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2107</v>
      </c>
    </row>
    <row r="33" spans="1:5" ht="12.75">
      <c r="A33" s="35" t="s">
        <v>56</v>
      </c>
      <c r="E33" s="40" t="s">
        <v>668</v>
      </c>
    </row>
    <row r="34" spans="1:5" ht="89.25">
      <c r="A34" t="s">
        <v>58</v>
      </c>
      <c r="E34" s="39" t="s">
        <v>2108</v>
      </c>
    </row>
    <row r="35" spans="1:16" ht="25.5">
      <c r="A35" t="s">
        <v>49</v>
      </c>
      <c s="34" t="s">
        <v>73</v>
      </c>
      <c s="34" t="s">
        <v>2109</v>
      </c>
      <c s="35" t="s">
        <v>5</v>
      </c>
      <c s="6" t="s">
        <v>2110</v>
      </c>
      <c s="36" t="s">
        <v>709</v>
      </c>
      <c s="37">
        <v>7056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2107</v>
      </c>
    </row>
    <row r="37" spans="1:5" ht="12.75">
      <c r="A37" s="35" t="s">
        <v>56</v>
      </c>
      <c r="E37" s="40" t="s">
        <v>2111</v>
      </c>
    </row>
    <row r="38" spans="1:5" ht="25.5">
      <c r="A38" t="s">
        <v>58</v>
      </c>
      <c r="E38" s="39" t="s">
        <v>1725</v>
      </c>
    </row>
    <row r="39" spans="1:16" ht="12.75">
      <c r="A39" t="s">
        <v>49</v>
      </c>
      <c s="34" t="s">
        <v>76</v>
      </c>
      <c s="34" t="s">
        <v>1326</v>
      </c>
      <c s="35" t="s">
        <v>5</v>
      </c>
      <c s="6" t="s">
        <v>1327</v>
      </c>
      <c s="36" t="s">
        <v>79</v>
      </c>
      <c s="37">
        <v>440.28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2112</v>
      </c>
    </row>
    <row r="41" spans="1:5" ht="12.75">
      <c r="A41" s="35" t="s">
        <v>56</v>
      </c>
      <c r="E41" s="40" t="s">
        <v>2113</v>
      </c>
    </row>
    <row r="42" spans="1:5" ht="25.5">
      <c r="A42" t="s">
        <v>58</v>
      </c>
      <c r="E42" s="39" t="s">
        <v>1836</v>
      </c>
    </row>
    <row r="43" spans="1:13" ht="12.75">
      <c r="A43" t="s">
        <v>46</v>
      </c>
      <c r="C43" s="31" t="s">
        <v>107</v>
      </c>
      <c r="E43" s="33" t="s">
        <v>1852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1853</v>
      </c>
      <c s="35" t="s">
        <v>5</v>
      </c>
      <c s="6" t="s">
        <v>1854</v>
      </c>
      <c s="36" t="s">
        <v>83</v>
      </c>
      <c s="37">
        <v>822.38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2114</v>
      </c>
    </row>
    <row r="46" spans="1:5" ht="25.5">
      <c r="A46" s="35" t="s">
        <v>56</v>
      </c>
      <c r="E46" s="40" t="s">
        <v>2115</v>
      </c>
    </row>
    <row r="47" spans="1:5" ht="280.5">
      <c r="A47" t="s">
        <v>58</v>
      </c>
      <c r="E47" s="39" t="s">
        <v>1857</v>
      </c>
    </row>
    <row r="48" spans="1:13" ht="12.75">
      <c r="A48" t="s">
        <v>46</v>
      </c>
      <c r="C48" s="31" t="s">
        <v>26</v>
      </c>
      <c r="E48" s="33" t="s">
        <v>1754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84</v>
      </c>
      <c s="34" t="s">
        <v>1755</v>
      </c>
      <c s="35" t="s">
        <v>5</v>
      </c>
      <c s="6" t="s">
        <v>1756</v>
      </c>
      <c s="36" t="s">
        <v>83</v>
      </c>
      <c s="37">
        <v>10.93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2116</v>
      </c>
    </row>
    <row r="51" spans="1:5" ht="12.75">
      <c r="A51" s="35" t="s">
        <v>56</v>
      </c>
      <c r="E51" s="40" t="s">
        <v>2117</v>
      </c>
    </row>
    <row r="52" spans="1:5" ht="369.75">
      <c r="A52" t="s">
        <v>58</v>
      </c>
      <c r="E52" s="39" t="s">
        <v>1868</v>
      </c>
    </row>
    <row r="53" spans="1:16" ht="12.75">
      <c r="A53" t="s">
        <v>49</v>
      </c>
      <c s="34" t="s">
        <v>87</v>
      </c>
      <c s="34" t="s">
        <v>1869</v>
      </c>
      <c s="35" t="s">
        <v>5</v>
      </c>
      <c s="6" t="s">
        <v>1870</v>
      </c>
      <c s="36" t="s">
        <v>52</v>
      </c>
      <c s="37">
        <v>0.69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2118</v>
      </c>
    </row>
    <row r="55" spans="1:5" ht="12.75">
      <c r="A55" s="35" t="s">
        <v>56</v>
      </c>
      <c r="E55" s="40" t="s">
        <v>1872</v>
      </c>
    </row>
    <row r="56" spans="1:5" ht="409.5">
      <c r="A56" t="s">
        <v>58</v>
      </c>
      <c r="E56" s="39" t="s">
        <v>2045</v>
      </c>
    </row>
    <row r="57" spans="1:16" ht="12.75">
      <c r="A57" t="s">
        <v>49</v>
      </c>
      <c s="34" t="s">
        <v>90</v>
      </c>
      <c s="34" t="s">
        <v>1874</v>
      </c>
      <c s="35" t="s">
        <v>5</v>
      </c>
      <c s="6" t="s">
        <v>1875</v>
      </c>
      <c s="36" t="s">
        <v>52</v>
      </c>
      <c s="37">
        <v>0.01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2119</v>
      </c>
    </row>
    <row r="59" spans="1:5" ht="12.75">
      <c r="A59" s="35" t="s">
        <v>56</v>
      </c>
      <c r="E59" s="40" t="s">
        <v>2120</v>
      </c>
    </row>
    <row r="60" spans="1:5" ht="267.75">
      <c r="A60" t="s">
        <v>58</v>
      </c>
      <c r="E60" s="39" t="s">
        <v>1873</v>
      </c>
    </row>
    <row r="61" spans="1:16" ht="12.75">
      <c r="A61" t="s">
        <v>49</v>
      </c>
      <c s="34" t="s">
        <v>94</v>
      </c>
      <c s="34" t="s">
        <v>2121</v>
      </c>
      <c s="35" t="s">
        <v>5</v>
      </c>
      <c s="6" t="s">
        <v>2122</v>
      </c>
      <c s="36" t="s">
        <v>52</v>
      </c>
      <c s="37">
        <v>0.229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2123</v>
      </c>
    </row>
    <row r="63" spans="1:5" ht="12.75">
      <c r="A63" s="35" t="s">
        <v>56</v>
      </c>
      <c r="E63" s="40" t="s">
        <v>2124</v>
      </c>
    </row>
    <row r="64" spans="1:5" ht="409.5">
      <c r="A64" t="s">
        <v>58</v>
      </c>
      <c r="E64" s="39" t="s">
        <v>2045</v>
      </c>
    </row>
    <row r="65" spans="1:13" ht="12.75">
      <c r="A65" t="s">
        <v>46</v>
      </c>
      <c r="C65" s="31" t="s">
        <v>64</v>
      </c>
      <c r="E65" s="33" t="s">
        <v>1660</v>
      </c>
      <c r="J65" s="32">
        <f>0</f>
      </c>
      <c s="32">
        <f>0</f>
      </c>
      <c s="32">
        <f>0+L66+L70+L74+L78+L82</f>
      </c>
      <c s="32">
        <f>0+M66+M70+M74+M78+M82</f>
      </c>
    </row>
    <row r="66" spans="1:16" ht="12.75">
      <c r="A66" t="s">
        <v>49</v>
      </c>
      <c s="34" t="s">
        <v>97</v>
      </c>
      <c s="34" t="s">
        <v>1902</v>
      </c>
      <c s="35" t="s">
        <v>5</v>
      </c>
      <c s="6" t="s">
        <v>1903</v>
      </c>
      <c s="36" t="s">
        <v>83</v>
      </c>
      <c s="37">
        <v>6.08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2125</v>
      </c>
    </row>
    <row r="68" spans="1:5" ht="12.75">
      <c r="A68" s="35" t="s">
        <v>56</v>
      </c>
      <c r="E68" s="40" t="s">
        <v>2126</v>
      </c>
    </row>
    <row r="69" spans="1:5" ht="409.5">
      <c r="A69" t="s">
        <v>58</v>
      </c>
      <c r="E69" s="39" t="s">
        <v>2127</v>
      </c>
    </row>
    <row r="70" spans="1:16" ht="12.75">
      <c r="A70" t="s">
        <v>49</v>
      </c>
      <c s="34" t="s">
        <v>101</v>
      </c>
      <c s="34" t="s">
        <v>1890</v>
      </c>
      <c s="35" t="s">
        <v>5</v>
      </c>
      <c s="6" t="s">
        <v>1891</v>
      </c>
      <c s="36" t="s">
        <v>83</v>
      </c>
      <c s="37">
        <v>77.83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2128</v>
      </c>
    </row>
    <row r="72" spans="1:5" ht="25.5">
      <c r="A72" s="35" t="s">
        <v>56</v>
      </c>
      <c r="E72" s="40" t="s">
        <v>2129</v>
      </c>
    </row>
    <row r="73" spans="1:5" ht="409.5">
      <c r="A73" t="s">
        <v>58</v>
      </c>
      <c r="E73" s="39" t="s">
        <v>2056</v>
      </c>
    </row>
    <row r="74" spans="1:16" ht="12.75">
      <c r="A74" t="s">
        <v>49</v>
      </c>
      <c s="34" t="s">
        <v>104</v>
      </c>
      <c s="34" t="s">
        <v>1895</v>
      </c>
      <c s="35" t="s">
        <v>5</v>
      </c>
      <c s="6" t="s">
        <v>1896</v>
      </c>
      <c s="36" t="s">
        <v>83</v>
      </c>
      <c s="37">
        <v>4.24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2063</v>
      </c>
    </row>
    <row r="76" spans="1:5" ht="12.75">
      <c r="A76" s="35" t="s">
        <v>56</v>
      </c>
      <c r="E76" s="40" t="s">
        <v>2130</v>
      </c>
    </row>
    <row r="77" spans="1:5" ht="38.25">
      <c r="A77" t="s">
        <v>58</v>
      </c>
      <c r="E77" s="39" t="s">
        <v>1899</v>
      </c>
    </row>
    <row r="78" spans="1:16" ht="12.75">
      <c r="A78" t="s">
        <v>49</v>
      </c>
      <c s="34" t="s">
        <v>107</v>
      </c>
      <c s="34" t="s">
        <v>2131</v>
      </c>
      <c s="35" t="s">
        <v>5</v>
      </c>
      <c s="6" t="s">
        <v>2132</v>
      </c>
      <c s="36" t="s">
        <v>83</v>
      </c>
      <c s="37">
        <v>0.435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2133</v>
      </c>
    </row>
    <row r="80" spans="1:5" ht="12.75">
      <c r="A80" s="35" t="s">
        <v>56</v>
      </c>
      <c r="E80" s="40" t="s">
        <v>2134</v>
      </c>
    </row>
    <row r="81" spans="1:5" ht="344.25">
      <c r="A81" t="s">
        <v>58</v>
      </c>
      <c r="E81" s="39" t="s">
        <v>2135</v>
      </c>
    </row>
    <row r="82" spans="1:16" ht="12.75">
      <c r="A82" t="s">
        <v>49</v>
      </c>
      <c s="34" t="s">
        <v>110</v>
      </c>
      <c s="34" t="s">
        <v>2059</v>
      </c>
      <c s="35" t="s">
        <v>5</v>
      </c>
      <c s="6" t="s">
        <v>2060</v>
      </c>
      <c s="36" t="s">
        <v>79</v>
      </c>
      <c s="37">
        <v>61.92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2136</v>
      </c>
    </row>
    <row r="84" spans="1:5" ht="12.75">
      <c r="A84" s="35" t="s">
        <v>56</v>
      </c>
      <c r="E84" s="40" t="s">
        <v>2137</v>
      </c>
    </row>
    <row r="85" spans="1:5" ht="12.75">
      <c r="A85" t="s">
        <v>58</v>
      </c>
      <c r="E85" s="39" t="s">
        <v>2062</v>
      </c>
    </row>
    <row r="86" spans="1:13" ht="12.75">
      <c r="A86" t="s">
        <v>46</v>
      </c>
      <c r="C86" s="31" t="s">
        <v>67</v>
      </c>
      <c r="E86" s="33" t="s">
        <v>1322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113</v>
      </c>
      <c s="34" t="s">
        <v>1906</v>
      </c>
      <c s="35" t="s">
        <v>5</v>
      </c>
      <c s="6" t="s">
        <v>1907</v>
      </c>
      <c s="36" t="s">
        <v>79</v>
      </c>
      <c s="37">
        <v>972.26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2138</v>
      </c>
    </row>
    <row r="89" spans="1:5" ht="12.75">
      <c r="A89" s="35" t="s">
        <v>56</v>
      </c>
      <c r="E89" s="40" t="s">
        <v>2139</v>
      </c>
    </row>
    <row r="90" spans="1:5" ht="153">
      <c r="A90" t="s">
        <v>58</v>
      </c>
      <c r="E90" s="39" t="s">
        <v>1910</v>
      </c>
    </row>
    <row r="91" spans="1:16" ht="12.75">
      <c r="A91" t="s">
        <v>49</v>
      </c>
      <c s="34" t="s">
        <v>116</v>
      </c>
      <c s="34" t="s">
        <v>2066</v>
      </c>
      <c s="35" t="s">
        <v>5</v>
      </c>
      <c s="6" t="s">
        <v>2067</v>
      </c>
      <c s="36" t="s">
        <v>79</v>
      </c>
      <c s="37">
        <v>1.09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2140</v>
      </c>
    </row>
    <row r="93" spans="1:5" ht="12.75">
      <c r="A93" s="35" t="s">
        <v>56</v>
      </c>
      <c r="E93" s="40" t="s">
        <v>2069</v>
      </c>
    </row>
    <row r="94" spans="1:5" ht="140.25">
      <c r="A94" t="s">
        <v>58</v>
      </c>
      <c r="E94" s="39" t="s">
        <v>2070</v>
      </c>
    </row>
    <row r="95" spans="1:16" ht="12.75">
      <c r="A95" t="s">
        <v>49</v>
      </c>
      <c s="34" t="s">
        <v>119</v>
      </c>
      <c s="34" t="s">
        <v>1911</v>
      </c>
      <c s="35" t="s">
        <v>5</v>
      </c>
      <c s="6" t="s">
        <v>1912</v>
      </c>
      <c s="36" t="s">
        <v>79</v>
      </c>
      <c s="37">
        <v>169.58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2141</v>
      </c>
    </row>
    <row r="97" spans="1:5" ht="12.75">
      <c r="A97" s="35" t="s">
        <v>56</v>
      </c>
      <c r="E97" s="40" t="s">
        <v>2142</v>
      </c>
    </row>
    <row r="98" spans="1:5" ht="153">
      <c r="A98" t="s">
        <v>58</v>
      </c>
      <c r="E98" s="39" t="s">
        <v>2143</v>
      </c>
    </row>
    <row r="99" spans="1:16" ht="12.75">
      <c r="A99" t="s">
        <v>49</v>
      </c>
      <c s="34" t="s">
        <v>122</v>
      </c>
      <c s="34" t="s">
        <v>1916</v>
      </c>
      <c s="35" t="s">
        <v>5</v>
      </c>
      <c s="6" t="s">
        <v>1917</v>
      </c>
      <c s="36" t="s">
        <v>83</v>
      </c>
      <c s="37">
        <v>275.61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2144</v>
      </c>
    </row>
    <row r="101" spans="1:5" ht="12.75">
      <c r="A101" s="35" t="s">
        <v>56</v>
      </c>
      <c r="E101" s="40" t="s">
        <v>2145</v>
      </c>
    </row>
    <row r="102" spans="1:5" ht="89.25">
      <c r="A102" t="s">
        <v>58</v>
      </c>
      <c r="E102" s="39" t="s">
        <v>2073</v>
      </c>
    </row>
    <row r="103" spans="1:16" ht="25.5">
      <c r="A103" t="s">
        <v>49</v>
      </c>
      <c s="34" t="s">
        <v>125</v>
      </c>
      <c s="34" t="s">
        <v>1921</v>
      </c>
      <c s="35" t="s">
        <v>5</v>
      </c>
      <c s="6" t="s">
        <v>1922</v>
      </c>
      <c s="36" t="s">
        <v>79</v>
      </c>
      <c s="37">
        <v>2.06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2043</v>
      </c>
    </row>
    <row r="105" spans="1:5" ht="12.75">
      <c r="A105" s="35" t="s">
        <v>56</v>
      </c>
      <c r="E105" s="40" t="s">
        <v>2146</v>
      </c>
    </row>
    <row r="106" spans="1:5" ht="229.5">
      <c r="A106" t="s">
        <v>58</v>
      </c>
      <c r="E106" s="39" t="s">
        <v>2147</v>
      </c>
    </row>
    <row r="107" spans="1:13" ht="12.75">
      <c r="A107" t="s">
        <v>46</v>
      </c>
      <c r="C107" s="31" t="s">
        <v>76</v>
      </c>
      <c r="E107" s="33" t="s">
        <v>1694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128</v>
      </c>
      <c s="34" t="s">
        <v>2148</v>
      </c>
      <c s="35" t="s">
        <v>5</v>
      </c>
      <c s="6" t="s">
        <v>2149</v>
      </c>
      <c s="36" t="s">
        <v>1848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51">
      <c r="A109" s="35" t="s">
        <v>54</v>
      </c>
      <c r="E109" s="39" t="s">
        <v>2150</v>
      </c>
    </row>
    <row r="110" spans="1:5" ht="12.75">
      <c r="A110" s="35" t="s">
        <v>56</v>
      </c>
      <c r="E110" s="40" t="s">
        <v>1967</v>
      </c>
    </row>
    <row r="111" spans="1:5" ht="12.75">
      <c r="A111" t="s">
        <v>58</v>
      </c>
      <c r="E111" s="39" t="s">
        <v>1787</v>
      </c>
    </row>
    <row r="112" spans="1:13" ht="12.75">
      <c r="A112" t="s">
        <v>46</v>
      </c>
      <c r="C112" s="31" t="s">
        <v>330</v>
      </c>
      <c r="E112" s="33" t="s">
        <v>1976</v>
      </c>
      <c r="J112" s="32">
        <f>0</f>
      </c>
      <c s="32">
        <f>0</f>
      </c>
      <c s="32">
        <f>0+L113</f>
      </c>
      <c s="32">
        <f>0+M113</f>
      </c>
    </row>
    <row r="113" spans="1:16" ht="12.75">
      <c r="A113" t="s">
        <v>49</v>
      </c>
      <c s="34" t="s">
        <v>131</v>
      </c>
      <c s="34" t="s">
        <v>1958</v>
      </c>
      <c s="35" t="s">
        <v>5</v>
      </c>
      <c s="6" t="s">
        <v>1978</v>
      </c>
      <c s="36" t="s">
        <v>93</v>
      </c>
      <c s="37">
        <v>9.69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2151</v>
      </c>
    </row>
    <row r="115" spans="1:5" ht="12.75">
      <c r="A115" s="35" t="s">
        <v>56</v>
      </c>
      <c r="E115" s="40" t="s">
        <v>2152</v>
      </c>
    </row>
    <row r="116" spans="1:5" ht="63.75">
      <c r="A116" t="s">
        <v>58</v>
      </c>
      <c r="E116" s="39" t="s">
        <v>1981</v>
      </c>
    </row>
    <row r="117" spans="1:13" ht="12.75">
      <c r="A117" t="s">
        <v>46</v>
      </c>
      <c r="C117" s="31" t="s">
        <v>336</v>
      </c>
      <c r="E117" s="33" t="s">
        <v>1471</v>
      </c>
      <c r="J117" s="32">
        <f>0</f>
      </c>
      <c s="32">
        <f>0</f>
      </c>
      <c s="32">
        <f>0+L118+L122+L126+L130+L134+L138+L142+L146+L150+L154</f>
      </c>
      <c s="32">
        <f>0+M118+M122+M126+M130+M134+M138+M142+M146+M150+M154</f>
      </c>
    </row>
    <row r="118" spans="1:16" ht="12.75">
      <c r="A118" t="s">
        <v>49</v>
      </c>
      <c s="34" t="s">
        <v>135</v>
      </c>
      <c s="34" t="s">
        <v>1982</v>
      </c>
      <c s="35" t="s">
        <v>5</v>
      </c>
      <c s="6" t="s">
        <v>1983</v>
      </c>
      <c s="36" t="s">
        <v>93</v>
      </c>
      <c s="37">
        <v>414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2153</v>
      </c>
    </row>
    <row r="120" spans="1:5" ht="12.75">
      <c r="A120" s="35" t="s">
        <v>56</v>
      </c>
      <c r="E120" s="40" t="s">
        <v>2154</v>
      </c>
    </row>
    <row r="121" spans="1:5" ht="229.5">
      <c r="A121" t="s">
        <v>58</v>
      </c>
      <c r="E121" s="39" t="s">
        <v>1986</v>
      </c>
    </row>
    <row r="122" spans="1:16" ht="12.75">
      <c r="A122" t="s">
        <v>49</v>
      </c>
      <c s="34" t="s">
        <v>138</v>
      </c>
      <c s="34" t="s">
        <v>2155</v>
      </c>
      <c s="35" t="s">
        <v>5</v>
      </c>
      <c s="6" t="s">
        <v>1988</v>
      </c>
      <c s="36" t="s">
        <v>93</v>
      </c>
      <c s="37">
        <v>9.96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2156</v>
      </c>
    </row>
    <row r="124" spans="1:5" ht="12.75">
      <c r="A124" s="35" t="s">
        <v>56</v>
      </c>
      <c r="E124" s="40" t="s">
        <v>2157</v>
      </c>
    </row>
    <row r="125" spans="1:5" ht="369.75">
      <c r="A125" t="s">
        <v>58</v>
      </c>
      <c r="E125" s="39" t="s">
        <v>2158</v>
      </c>
    </row>
    <row r="126" spans="1:16" ht="12.75">
      <c r="A126" t="s">
        <v>49</v>
      </c>
      <c s="34" t="s">
        <v>141</v>
      </c>
      <c s="34" t="s">
        <v>2159</v>
      </c>
      <c s="35" t="s">
        <v>5</v>
      </c>
      <c s="6" t="s">
        <v>2160</v>
      </c>
      <c s="36" t="s">
        <v>100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25.5">
      <c r="A127" s="35" t="s">
        <v>54</v>
      </c>
      <c r="E127" s="39" t="s">
        <v>2161</v>
      </c>
    </row>
    <row r="128" spans="1:5" ht="12.75">
      <c r="A128" s="35" t="s">
        <v>56</v>
      </c>
      <c r="E128" s="40" t="s">
        <v>2162</v>
      </c>
    </row>
    <row r="129" spans="1:5" ht="127.5">
      <c r="A129" t="s">
        <v>58</v>
      </c>
      <c r="E129" s="39" t="s">
        <v>2163</v>
      </c>
    </row>
    <row r="130" spans="1:16" ht="12.75">
      <c r="A130" t="s">
        <v>49</v>
      </c>
      <c s="34" t="s">
        <v>144</v>
      </c>
      <c s="34" t="s">
        <v>1992</v>
      </c>
      <c s="35" t="s">
        <v>5</v>
      </c>
      <c s="6" t="s">
        <v>1993</v>
      </c>
      <c s="36" t="s">
        <v>1994</v>
      </c>
      <c s="37">
        <v>630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2164</v>
      </c>
    </row>
    <row r="132" spans="1:5" ht="12.75">
      <c r="A132" s="35" t="s">
        <v>56</v>
      </c>
      <c r="E132" s="40" t="s">
        <v>2165</v>
      </c>
    </row>
    <row r="133" spans="1:5" ht="409.5">
      <c r="A133" t="s">
        <v>58</v>
      </c>
      <c r="E133" s="39" t="s">
        <v>2084</v>
      </c>
    </row>
    <row r="134" spans="1:16" ht="25.5">
      <c r="A134" t="s">
        <v>49</v>
      </c>
      <c s="34" t="s">
        <v>147</v>
      </c>
      <c s="34" t="s">
        <v>1862</v>
      </c>
      <c s="35" t="s">
        <v>5</v>
      </c>
      <c s="6" t="s">
        <v>1863</v>
      </c>
      <c s="36" t="s">
        <v>93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2166</v>
      </c>
    </row>
    <row r="136" spans="1:5" ht="12.75">
      <c r="A136" s="35" t="s">
        <v>56</v>
      </c>
      <c r="E136" s="40" t="s">
        <v>2167</v>
      </c>
    </row>
    <row r="137" spans="1:5" ht="51">
      <c r="A137" t="s">
        <v>58</v>
      </c>
      <c r="E137" s="39" t="s">
        <v>2168</v>
      </c>
    </row>
    <row r="138" spans="1:16" ht="25.5">
      <c r="A138" t="s">
        <v>49</v>
      </c>
      <c s="34" t="s">
        <v>150</v>
      </c>
      <c s="34" t="s">
        <v>1997</v>
      </c>
      <c s="35" t="s">
        <v>5</v>
      </c>
      <c s="6" t="s">
        <v>1998</v>
      </c>
      <c s="36" t="s">
        <v>93</v>
      </c>
      <c s="37">
        <v>6.3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2169</v>
      </c>
    </row>
    <row r="140" spans="1:5" ht="12.75">
      <c r="A140" s="35" t="s">
        <v>56</v>
      </c>
      <c r="E140" s="40" t="s">
        <v>2170</v>
      </c>
    </row>
    <row r="141" spans="1:5" ht="165.75">
      <c r="A141" t="s">
        <v>58</v>
      </c>
      <c r="E141" s="39" t="s">
        <v>2171</v>
      </c>
    </row>
    <row r="142" spans="1:16" ht="12.75">
      <c r="A142" t="s">
        <v>49</v>
      </c>
      <c s="34" t="s">
        <v>153</v>
      </c>
      <c s="34" t="s">
        <v>2087</v>
      </c>
      <c s="35" t="s">
        <v>47</v>
      </c>
      <c s="6" t="s">
        <v>2003</v>
      </c>
      <c s="36" t="s">
        <v>1848</v>
      </c>
      <c s="37">
        <v>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2172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2005</v>
      </c>
    </row>
    <row r="146" spans="1:16" ht="12.75">
      <c r="A146" t="s">
        <v>49</v>
      </c>
      <c s="34" t="s">
        <v>156</v>
      </c>
      <c s="34" t="s">
        <v>2011</v>
      </c>
      <c s="35" t="s">
        <v>47</v>
      </c>
      <c s="6" t="s">
        <v>2012</v>
      </c>
      <c s="36" t="s">
        <v>1848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2173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2005</v>
      </c>
    </row>
    <row r="150" spans="1:16" ht="12.75">
      <c r="A150" t="s">
        <v>49</v>
      </c>
      <c s="34" t="s">
        <v>159</v>
      </c>
      <c s="34" t="s">
        <v>2011</v>
      </c>
      <c s="35" t="s">
        <v>27</v>
      </c>
      <c s="6" t="s">
        <v>2012</v>
      </c>
      <c s="36" t="s">
        <v>1848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2174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2005</v>
      </c>
    </row>
    <row r="154" spans="1:16" ht="12.75">
      <c r="A154" t="s">
        <v>49</v>
      </c>
      <c s="34" t="s">
        <v>162</v>
      </c>
      <c s="34" t="s">
        <v>2087</v>
      </c>
      <c s="35" t="s">
        <v>27</v>
      </c>
      <c s="6" t="s">
        <v>2009</v>
      </c>
      <c s="36" t="s">
        <v>1848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2175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2005</v>
      </c>
    </row>
    <row r="158" spans="1:13" ht="12.75">
      <c r="A158" t="s">
        <v>46</v>
      </c>
      <c r="C158" s="31" t="s">
        <v>348</v>
      </c>
      <c r="E158" s="33" t="s">
        <v>2015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165</v>
      </c>
      <c s="34" t="s">
        <v>2016</v>
      </c>
      <c s="35" t="s">
        <v>5</v>
      </c>
      <c s="6" t="s">
        <v>2017</v>
      </c>
      <c s="36" t="s">
        <v>93</v>
      </c>
      <c s="37">
        <v>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2176</v>
      </c>
    </row>
    <row r="161" spans="1:5" ht="12.75">
      <c r="A161" s="35" t="s">
        <v>56</v>
      </c>
      <c r="E161" s="40" t="s">
        <v>2177</v>
      </c>
    </row>
    <row r="162" spans="1:5" ht="178.5">
      <c r="A162" t="s">
        <v>58</v>
      </c>
      <c r="E162" s="39" t="s">
        <v>2020</v>
      </c>
    </row>
    <row r="163" spans="1:16" ht="25.5">
      <c r="A163" t="s">
        <v>49</v>
      </c>
      <c s="34" t="s">
        <v>168</v>
      </c>
      <c s="34" t="s">
        <v>2021</v>
      </c>
      <c s="35" t="s">
        <v>5</v>
      </c>
      <c s="6" t="s">
        <v>2022</v>
      </c>
      <c s="36" t="s">
        <v>709</v>
      </c>
      <c s="37">
        <v>14523.6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2178</v>
      </c>
    </row>
    <row r="165" spans="1:5" ht="12.75">
      <c r="A165" s="35" t="s">
        <v>56</v>
      </c>
      <c r="E165" s="40" t="s">
        <v>2179</v>
      </c>
    </row>
    <row r="166" spans="1:5" ht="127.5">
      <c r="A166" t="s">
        <v>58</v>
      </c>
      <c r="E166" s="39" t="s">
        <v>2025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2180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2180</v>
      </c>
      <c r="E4" s="26" t="s">
        <v>2181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COUNTIFS(L8:L319,"=0",A8:A319,"P")+COUNTIFS(L8:L319,"",A8:A319,"P")+SUM(Q8:Q319)</f>
      </c>
    </row>
    <row r="8" spans="1:13" ht="12.75">
      <c r="A8" t="s">
        <v>44</v>
      </c>
      <c r="C8" s="28" t="s">
        <v>2184</v>
      </c>
      <c r="E8" s="30" t="s">
        <v>2183</v>
      </c>
      <c r="J8" s="29">
        <f>0+J9+J26+J47+J96+J133+J174+J179+J188+J225+J250</f>
      </c>
      <c s="29">
        <f>0+K9+K26+K47+K96+K133+K174+K179+K188+K225+K250</f>
      </c>
      <c s="29">
        <f>0+L9+L26+L47+L96+L133+L174+L179+L188+L225+L250</f>
      </c>
      <c s="29">
        <f>0+M9+M26+M47+M96+M133+M174+M179+M188+M225+M250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291.038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1746</v>
      </c>
    </row>
    <row r="12" spans="1:5" ht="12.75">
      <c r="A12" s="35" t="s">
        <v>56</v>
      </c>
      <c r="E12" s="40" t="s">
        <v>2185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1744</v>
      </c>
      <c s="35" t="s">
        <v>27</v>
      </c>
      <c s="6" t="s">
        <v>1745</v>
      </c>
      <c s="36" t="s">
        <v>52</v>
      </c>
      <c s="37">
        <v>1787.344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2186</v>
      </c>
    </row>
    <row r="16" spans="1:5" ht="12.75">
      <c r="A16" s="35" t="s">
        <v>56</v>
      </c>
      <c r="E16" s="40" t="s">
        <v>2187</v>
      </c>
    </row>
    <row r="17" spans="1:5" ht="25.5">
      <c r="A17" t="s">
        <v>58</v>
      </c>
      <c r="E17" s="39" t="s">
        <v>1748</v>
      </c>
    </row>
    <row r="18" spans="1:16" ht="12.75">
      <c r="A18" t="s">
        <v>49</v>
      </c>
      <c s="34" t="s">
        <v>26</v>
      </c>
      <c s="34" t="s">
        <v>1744</v>
      </c>
      <c s="35" t="s">
        <v>26</v>
      </c>
      <c s="6" t="s">
        <v>1745</v>
      </c>
      <c s="36" t="s">
        <v>52</v>
      </c>
      <c s="37">
        <v>76.167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2188</v>
      </c>
    </row>
    <row r="20" spans="1:5" ht="51">
      <c r="A20" s="35" t="s">
        <v>56</v>
      </c>
      <c r="E20" s="40" t="s">
        <v>2189</v>
      </c>
    </row>
    <row r="21" spans="1:5" ht="25.5">
      <c r="A21" t="s">
        <v>58</v>
      </c>
      <c r="E21" s="39" t="s">
        <v>1748</v>
      </c>
    </row>
    <row r="22" spans="1:16" ht="12.75">
      <c r="A22" t="s">
        <v>49</v>
      </c>
      <c s="34" t="s">
        <v>64</v>
      </c>
      <c s="34" t="s">
        <v>2190</v>
      </c>
      <c s="35" t="s">
        <v>5</v>
      </c>
      <c s="6" t="s">
        <v>2191</v>
      </c>
      <c s="36" t="s">
        <v>52</v>
      </c>
      <c s="37">
        <v>9.121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2192</v>
      </c>
    </row>
    <row r="24" spans="1:5" ht="12.75">
      <c r="A24" s="35" t="s">
        <v>56</v>
      </c>
      <c r="E24" s="40" t="s">
        <v>2193</v>
      </c>
    </row>
    <row r="25" spans="1:5" ht="25.5">
      <c r="A25" t="s">
        <v>58</v>
      </c>
      <c r="E25" s="39" t="s">
        <v>1748</v>
      </c>
    </row>
    <row r="26" spans="1:13" ht="12.75">
      <c r="A26" t="s">
        <v>46</v>
      </c>
      <c r="C26" s="31" t="s">
        <v>47</v>
      </c>
      <c r="E26" s="33" t="s">
        <v>370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2194</v>
      </c>
      <c s="35" t="s">
        <v>5</v>
      </c>
      <c s="6" t="s">
        <v>2195</v>
      </c>
      <c s="36" t="s">
        <v>83</v>
      </c>
      <c s="37">
        <v>4.759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2196</v>
      </c>
    </row>
    <row r="30" spans="1:5" ht="63.75">
      <c r="A30" t="s">
        <v>58</v>
      </c>
      <c r="E30" s="39" t="s">
        <v>1842</v>
      </c>
    </row>
    <row r="31" spans="1:16" ht="12.75">
      <c r="A31" t="s">
        <v>49</v>
      </c>
      <c s="34" t="s">
        <v>70</v>
      </c>
      <c s="34" t="s">
        <v>2197</v>
      </c>
      <c s="35" t="s">
        <v>5</v>
      </c>
      <c s="6" t="s">
        <v>2198</v>
      </c>
      <c s="36" t="s">
        <v>83</v>
      </c>
      <c s="37">
        <v>28.124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2199</v>
      </c>
    </row>
    <row r="34" spans="1:5" ht="63.75">
      <c r="A34" t="s">
        <v>58</v>
      </c>
      <c r="E34" s="39" t="s">
        <v>1842</v>
      </c>
    </row>
    <row r="35" spans="1:16" ht="12.75">
      <c r="A35" t="s">
        <v>49</v>
      </c>
      <c s="34" t="s">
        <v>73</v>
      </c>
      <c s="34" t="s">
        <v>2200</v>
      </c>
      <c s="35" t="s">
        <v>5</v>
      </c>
      <c s="6" t="s">
        <v>2201</v>
      </c>
      <c s="36" t="s">
        <v>83</v>
      </c>
      <c s="37">
        <v>992.969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7.5">
      <c r="A37" s="35" t="s">
        <v>56</v>
      </c>
      <c r="E37" s="40" t="s">
        <v>2202</v>
      </c>
    </row>
    <row r="38" spans="1:5" ht="318.75">
      <c r="A38" t="s">
        <v>58</v>
      </c>
      <c r="E38" s="39" t="s">
        <v>2203</v>
      </c>
    </row>
    <row r="39" spans="1:16" ht="12.75">
      <c r="A39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2204</v>
      </c>
    </row>
    <row r="42" spans="1:5" ht="25.5">
      <c r="A42" t="s">
        <v>58</v>
      </c>
      <c r="E42" s="39" t="s">
        <v>2205</v>
      </c>
    </row>
    <row r="43" spans="1:16" ht="12.75">
      <c r="A43" t="s">
        <v>49</v>
      </c>
      <c s="34" t="s">
        <v>80</v>
      </c>
      <c s="34" t="s">
        <v>2206</v>
      </c>
      <c s="35" t="s">
        <v>5</v>
      </c>
      <c s="6" t="s">
        <v>2207</v>
      </c>
      <c s="36" t="s">
        <v>83</v>
      </c>
      <c s="37">
        <v>992.969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2208</v>
      </c>
    </row>
    <row r="45" spans="1:5" ht="12.75">
      <c r="A45" s="35" t="s">
        <v>56</v>
      </c>
      <c r="E45" s="40" t="s">
        <v>2209</v>
      </c>
    </row>
    <row r="46" spans="1:5" ht="191.25">
      <c r="A46" t="s">
        <v>58</v>
      </c>
      <c r="E46" s="39" t="s">
        <v>2210</v>
      </c>
    </row>
    <row r="47" spans="1:13" ht="12.75">
      <c r="A47" t="s">
        <v>46</v>
      </c>
      <c r="C47" s="31" t="s">
        <v>27</v>
      </c>
      <c r="E47" s="33" t="s">
        <v>1633</v>
      </c>
      <c r="J47" s="32">
        <f>0</f>
      </c>
      <c s="32">
        <f>0</f>
      </c>
      <c s="32">
        <f>0+L48+L52+L56+L60+L64+L68+L72+L76+L80+L84+L88+L92</f>
      </c>
      <c s="32">
        <f>0+M48+M52+M56+M60+M64+M68+M72+M76+M80+M84+M88+M92</f>
      </c>
    </row>
    <row r="48" spans="1:16" ht="12.75">
      <c r="A48" t="s">
        <v>49</v>
      </c>
      <c s="34" t="s">
        <v>84</v>
      </c>
      <c s="34" t="s">
        <v>2211</v>
      </c>
      <c s="35" t="s">
        <v>5</v>
      </c>
      <c s="6" t="s">
        <v>2212</v>
      </c>
      <c s="36" t="s">
        <v>83</v>
      </c>
      <c s="37">
        <v>18.6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2213</v>
      </c>
    </row>
    <row r="51" spans="1:5" ht="38.25">
      <c r="A51" t="s">
        <v>58</v>
      </c>
      <c r="E51" s="39" t="s">
        <v>2214</v>
      </c>
    </row>
    <row r="52" spans="1:16" ht="12.75">
      <c r="A52" t="s">
        <v>49</v>
      </c>
      <c s="34" t="s">
        <v>87</v>
      </c>
      <c s="34" t="s">
        <v>1638</v>
      </c>
      <c s="35" t="s">
        <v>5</v>
      </c>
      <c s="6" t="s">
        <v>1639</v>
      </c>
      <c s="36" t="s">
        <v>52</v>
      </c>
      <c s="37">
        <v>10.907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02">
      <c r="A54" s="35" t="s">
        <v>56</v>
      </c>
      <c r="E54" s="40" t="s">
        <v>2215</v>
      </c>
    </row>
    <row r="55" spans="1:5" ht="38.25">
      <c r="A55" t="s">
        <v>58</v>
      </c>
      <c r="E55" s="39" t="s">
        <v>1641</v>
      </c>
    </row>
    <row r="56" spans="1:16" ht="12.75">
      <c r="A56" t="s">
        <v>49</v>
      </c>
      <c s="34" t="s">
        <v>90</v>
      </c>
      <c s="34" t="s">
        <v>1642</v>
      </c>
      <c s="35" t="s">
        <v>5</v>
      </c>
      <c s="6" t="s">
        <v>1643</v>
      </c>
      <c s="36" t="s">
        <v>79</v>
      </c>
      <c s="37">
        <v>105.26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2216</v>
      </c>
    </row>
    <row r="59" spans="1:5" ht="25.5">
      <c r="A59" t="s">
        <v>58</v>
      </c>
      <c r="E59" s="39" t="s">
        <v>1645</v>
      </c>
    </row>
    <row r="60" spans="1:16" ht="12.75">
      <c r="A60" t="s">
        <v>49</v>
      </c>
      <c s="34" t="s">
        <v>94</v>
      </c>
      <c s="34" t="s">
        <v>2217</v>
      </c>
      <c s="35" t="s">
        <v>5</v>
      </c>
      <c s="6" t="s">
        <v>2218</v>
      </c>
      <c s="36" t="s">
        <v>93</v>
      </c>
      <c s="37">
        <v>120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56</v>
      </c>
      <c r="E62" s="40" t="s">
        <v>2219</v>
      </c>
    </row>
    <row r="63" spans="1:5" ht="63.75">
      <c r="A63" t="s">
        <v>58</v>
      </c>
      <c r="E63" s="39" t="s">
        <v>2220</v>
      </c>
    </row>
    <row r="64" spans="1:16" ht="25.5">
      <c r="A64" t="s">
        <v>49</v>
      </c>
      <c s="34" t="s">
        <v>97</v>
      </c>
      <c s="34" t="s">
        <v>2221</v>
      </c>
      <c s="35" t="s">
        <v>5</v>
      </c>
      <c s="6" t="s">
        <v>2222</v>
      </c>
      <c s="36" t="s">
        <v>93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2223</v>
      </c>
    </row>
    <row r="67" spans="1:5" ht="63.75">
      <c r="A67" t="s">
        <v>58</v>
      </c>
      <c r="E67" s="39" t="s">
        <v>2220</v>
      </c>
    </row>
    <row r="68" spans="1:16" ht="12.75">
      <c r="A68" t="s">
        <v>49</v>
      </c>
      <c s="34" t="s">
        <v>101</v>
      </c>
      <c s="34" t="s">
        <v>2224</v>
      </c>
      <c s="35" t="s">
        <v>5</v>
      </c>
      <c s="6" t="s">
        <v>2225</v>
      </c>
      <c s="36" t="s">
        <v>93</v>
      </c>
      <c s="37">
        <v>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2226</v>
      </c>
    </row>
    <row r="71" spans="1:5" ht="191.25">
      <c r="A71" t="s">
        <v>58</v>
      </c>
      <c r="E71" s="39" t="s">
        <v>2227</v>
      </c>
    </row>
    <row r="72" spans="1:16" ht="12.75">
      <c r="A72" t="s">
        <v>49</v>
      </c>
      <c s="34" t="s">
        <v>104</v>
      </c>
      <c s="34" t="s">
        <v>2228</v>
      </c>
      <c s="35" t="s">
        <v>5</v>
      </c>
      <c s="6" t="s">
        <v>2229</v>
      </c>
      <c s="36" t="s">
        <v>93</v>
      </c>
      <c s="37">
        <v>98.48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2230</v>
      </c>
    </row>
    <row r="75" spans="1:5" ht="191.25">
      <c r="A75" t="s">
        <v>58</v>
      </c>
      <c r="E75" s="39" t="s">
        <v>2227</v>
      </c>
    </row>
    <row r="76" spans="1:16" ht="12.75">
      <c r="A76" t="s">
        <v>49</v>
      </c>
      <c s="34" t="s">
        <v>107</v>
      </c>
      <c s="34" t="s">
        <v>2231</v>
      </c>
      <c s="35" t="s">
        <v>5</v>
      </c>
      <c s="6" t="s">
        <v>2232</v>
      </c>
      <c s="36" t="s">
        <v>83</v>
      </c>
      <c s="37">
        <v>3.298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2233</v>
      </c>
    </row>
    <row r="78" spans="1:5" ht="12.75">
      <c r="A78" s="35" t="s">
        <v>56</v>
      </c>
      <c r="E78" s="40" t="s">
        <v>2234</v>
      </c>
    </row>
    <row r="79" spans="1:5" ht="369.75">
      <c r="A79" t="s">
        <v>58</v>
      </c>
      <c r="E79" s="39" t="s">
        <v>1759</v>
      </c>
    </row>
    <row r="80" spans="1:16" ht="12.75">
      <c r="A80" t="s">
        <v>49</v>
      </c>
      <c s="34" t="s">
        <v>110</v>
      </c>
      <c s="34" t="s">
        <v>2235</v>
      </c>
      <c s="35" t="s">
        <v>5</v>
      </c>
      <c s="6" t="s">
        <v>2236</v>
      </c>
      <c s="36" t="s">
        <v>52</v>
      </c>
      <c s="37">
        <v>0.151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2237</v>
      </c>
    </row>
    <row r="83" spans="1:5" ht="267.75">
      <c r="A83" t="s">
        <v>58</v>
      </c>
      <c r="E83" s="39" t="s">
        <v>2238</v>
      </c>
    </row>
    <row r="84" spans="1:16" ht="12.75">
      <c r="A84" t="s">
        <v>49</v>
      </c>
      <c s="34" t="s">
        <v>113</v>
      </c>
      <c s="34" t="s">
        <v>2239</v>
      </c>
      <c s="35" t="s">
        <v>5</v>
      </c>
      <c s="6" t="s">
        <v>2240</v>
      </c>
      <c s="36" t="s">
        <v>100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2241</v>
      </c>
    </row>
    <row r="86" spans="1:5" ht="12.75">
      <c r="A86" s="35" t="s">
        <v>56</v>
      </c>
      <c r="E86" s="40" t="s">
        <v>2242</v>
      </c>
    </row>
    <row r="87" spans="1:5" ht="38.25">
      <c r="A87" t="s">
        <v>58</v>
      </c>
      <c r="E87" s="39" t="s">
        <v>2243</v>
      </c>
    </row>
    <row r="88" spans="1:16" ht="12.75">
      <c r="A88" t="s">
        <v>49</v>
      </c>
      <c s="34" t="s">
        <v>116</v>
      </c>
      <c s="34" t="s">
        <v>2244</v>
      </c>
      <c s="35" t="s">
        <v>5</v>
      </c>
      <c s="6" t="s">
        <v>2245</v>
      </c>
      <c s="36" t="s">
        <v>100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2246</v>
      </c>
    </row>
    <row r="90" spans="1:5" ht="12.75">
      <c r="A90" s="35" t="s">
        <v>56</v>
      </c>
      <c r="E90" s="40" t="s">
        <v>2247</v>
      </c>
    </row>
    <row r="91" spans="1:5" ht="38.25">
      <c r="A91" t="s">
        <v>58</v>
      </c>
      <c r="E91" s="39" t="s">
        <v>2243</v>
      </c>
    </row>
    <row r="92" spans="1:16" ht="25.5">
      <c r="A92" t="s">
        <v>49</v>
      </c>
      <c s="34" t="s">
        <v>119</v>
      </c>
      <c s="34" t="s">
        <v>2248</v>
      </c>
      <c s="35" t="s">
        <v>5</v>
      </c>
      <c s="6" t="s">
        <v>2249</v>
      </c>
      <c s="36" t="s">
        <v>100</v>
      </c>
      <c s="37">
        <v>179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2250</v>
      </c>
    </row>
    <row r="94" spans="1:5" ht="63.75">
      <c r="A94" s="35" t="s">
        <v>56</v>
      </c>
      <c r="E94" s="40" t="s">
        <v>2251</v>
      </c>
    </row>
    <row r="95" spans="1:5" ht="63.75">
      <c r="A95" t="s">
        <v>58</v>
      </c>
      <c r="E95" s="39" t="s">
        <v>2252</v>
      </c>
    </row>
    <row r="96" spans="1:13" ht="12.75">
      <c r="A96" t="s">
        <v>46</v>
      </c>
      <c r="C96" s="31" t="s">
        <v>26</v>
      </c>
      <c r="E96" s="33" t="s">
        <v>1754</v>
      </c>
      <c r="J96" s="32">
        <f>0</f>
      </c>
      <c s="32">
        <f>0</f>
      </c>
      <c s="32">
        <f>0+L97+L101+L105+L109+L113+L117+L121+L125+L129</f>
      </c>
      <c s="32">
        <f>0+M97+M101+M105+M109+M113+M117+M121+M125+M129</f>
      </c>
    </row>
    <row r="97" spans="1:16" ht="12.75">
      <c r="A97" t="s">
        <v>49</v>
      </c>
      <c s="34" t="s">
        <v>122</v>
      </c>
      <c s="34" t="s">
        <v>2253</v>
      </c>
      <c s="35" t="s">
        <v>5</v>
      </c>
      <c s="6" t="s">
        <v>2254</v>
      </c>
      <c s="36" t="s">
        <v>83</v>
      </c>
      <c s="37">
        <v>2.98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2255</v>
      </c>
    </row>
    <row r="100" spans="1:5" ht="229.5">
      <c r="A100" t="s">
        <v>58</v>
      </c>
      <c r="E100" s="39" t="s">
        <v>2256</v>
      </c>
    </row>
    <row r="101" spans="1:16" ht="12.75">
      <c r="A101" t="s">
        <v>49</v>
      </c>
      <c s="34" t="s">
        <v>125</v>
      </c>
      <c s="34" t="s">
        <v>2257</v>
      </c>
      <c s="35" t="s">
        <v>5</v>
      </c>
      <c s="6" t="s">
        <v>2258</v>
      </c>
      <c s="36" t="s">
        <v>83</v>
      </c>
      <c s="37">
        <v>4.471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38.25">
      <c r="A103" s="35" t="s">
        <v>56</v>
      </c>
      <c r="E103" s="40" t="s">
        <v>2259</v>
      </c>
    </row>
    <row r="104" spans="1:5" ht="38.25">
      <c r="A104" t="s">
        <v>58</v>
      </c>
      <c r="E104" s="39" t="s">
        <v>1899</v>
      </c>
    </row>
    <row r="105" spans="1:16" ht="12.75">
      <c r="A105" t="s">
        <v>49</v>
      </c>
      <c s="34" t="s">
        <v>128</v>
      </c>
      <c s="34" t="s">
        <v>2260</v>
      </c>
      <c s="35" t="s">
        <v>5</v>
      </c>
      <c s="6" t="s">
        <v>2261</v>
      </c>
      <c s="36" t="s">
        <v>83</v>
      </c>
      <c s="37">
        <v>17.91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2262</v>
      </c>
    </row>
    <row r="107" spans="1:5" ht="12.75">
      <c r="A107" s="35" t="s">
        <v>56</v>
      </c>
      <c r="E107" s="40" t="s">
        <v>2263</v>
      </c>
    </row>
    <row r="108" spans="1:5" ht="369.75">
      <c r="A108" t="s">
        <v>58</v>
      </c>
      <c r="E108" s="39" t="s">
        <v>1764</v>
      </c>
    </row>
    <row r="109" spans="1:16" ht="12.75">
      <c r="A109" t="s">
        <v>49</v>
      </c>
      <c s="34" t="s">
        <v>131</v>
      </c>
      <c s="34" t="s">
        <v>2264</v>
      </c>
      <c s="35" t="s">
        <v>5</v>
      </c>
      <c s="6" t="s">
        <v>2265</v>
      </c>
      <c s="36" t="s">
        <v>52</v>
      </c>
      <c s="37">
        <v>0.846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2266</v>
      </c>
    </row>
    <row r="112" spans="1:5" ht="267.75">
      <c r="A112" t="s">
        <v>58</v>
      </c>
      <c r="E112" s="39" t="s">
        <v>2238</v>
      </c>
    </row>
    <row r="113" spans="1:16" ht="12.75">
      <c r="A113" t="s">
        <v>49</v>
      </c>
      <c s="34" t="s">
        <v>135</v>
      </c>
      <c s="34" t="s">
        <v>2267</v>
      </c>
      <c s="35" t="s">
        <v>5</v>
      </c>
      <c s="6" t="s">
        <v>2268</v>
      </c>
      <c s="36" t="s">
        <v>52</v>
      </c>
      <c s="37">
        <v>0.455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2269</v>
      </c>
    </row>
    <row r="115" spans="1:5" ht="12.75">
      <c r="A115" s="35" t="s">
        <v>56</v>
      </c>
      <c r="E115" s="40" t="s">
        <v>2270</v>
      </c>
    </row>
    <row r="116" spans="1:5" ht="267.75">
      <c r="A116" t="s">
        <v>58</v>
      </c>
      <c r="E116" s="39" t="s">
        <v>2238</v>
      </c>
    </row>
    <row r="117" spans="1:16" ht="12.75">
      <c r="A117" t="s">
        <v>49</v>
      </c>
      <c s="34" t="s">
        <v>138</v>
      </c>
      <c s="34" t="s">
        <v>2271</v>
      </c>
      <c s="35" t="s">
        <v>5</v>
      </c>
      <c s="6" t="s">
        <v>2272</v>
      </c>
      <c s="36" t="s">
        <v>1994</v>
      </c>
      <c s="37">
        <v>2943.74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38.25">
      <c r="A119" s="35" t="s">
        <v>56</v>
      </c>
      <c r="E119" s="40" t="s">
        <v>2273</v>
      </c>
    </row>
    <row r="120" spans="1:5" ht="293.25">
      <c r="A120" t="s">
        <v>58</v>
      </c>
      <c r="E120" s="39" t="s">
        <v>2274</v>
      </c>
    </row>
    <row r="121" spans="1:16" ht="12.75">
      <c r="A121" t="s">
        <v>49</v>
      </c>
      <c s="34" t="s">
        <v>141</v>
      </c>
      <c s="34" t="s">
        <v>2275</v>
      </c>
      <c s="35" t="s">
        <v>5</v>
      </c>
      <c s="6" t="s">
        <v>2276</v>
      </c>
      <c s="36" t="s">
        <v>83</v>
      </c>
      <c s="37">
        <v>159.475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2277</v>
      </c>
    </row>
    <row r="123" spans="1:5" ht="153">
      <c r="A123" s="35" t="s">
        <v>56</v>
      </c>
      <c r="E123" s="40" t="s">
        <v>2278</v>
      </c>
    </row>
    <row r="124" spans="1:5" ht="369.75">
      <c r="A124" t="s">
        <v>58</v>
      </c>
      <c r="E124" s="39" t="s">
        <v>1764</v>
      </c>
    </row>
    <row r="125" spans="1:16" ht="12.75">
      <c r="A125" t="s">
        <v>49</v>
      </c>
      <c s="34" t="s">
        <v>144</v>
      </c>
      <c s="34" t="s">
        <v>2279</v>
      </c>
      <c s="35" t="s">
        <v>5</v>
      </c>
      <c s="6" t="s">
        <v>2280</v>
      </c>
      <c s="36" t="s">
        <v>52</v>
      </c>
      <c s="37">
        <v>33.864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53">
      <c r="A127" s="35" t="s">
        <v>56</v>
      </c>
      <c r="E127" s="40" t="s">
        <v>2281</v>
      </c>
    </row>
    <row r="128" spans="1:5" ht="267.75">
      <c r="A128" t="s">
        <v>58</v>
      </c>
      <c r="E128" s="39" t="s">
        <v>2238</v>
      </c>
    </row>
    <row r="129" spans="1:16" ht="12.75">
      <c r="A129" t="s">
        <v>49</v>
      </c>
      <c s="34" t="s">
        <v>147</v>
      </c>
      <c s="34" t="s">
        <v>2282</v>
      </c>
      <c s="35" t="s">
        <v>5</v>
      </c>
      <c s="6" t="s">
        <v>2272</v>
      </c>
      <c s="36" t="s">
        <v>93</v>
      </c>
      <c s="37">
        <v>4.05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2283</v>
      </c>
    </row>
    <row r="131" spans="1:5" ht="12.75">
      <c r="A131" s="35" t="s">
        <v>56</v>
      </c>
      <c r="E131" s="40" t="s">
        <v>2284</v>
      </c>
    </row>
    <row r="132" spans="1:5" ht="293.25">
      <c r="A132" t="s">
        <v>58</v>
      </c>
      <c r="E132" s="39" t="s">
        <v>2274</v>
      </c>
    </row>
    <row r="133" spans="1:13" ht="12.75">
      <c r="A133" t="s">
        <v>46</v>
      </c>
      <c r="C133" s="31" t="s">
        <v>64</v>
      </c>
      <c r="E133" s="33" t="s">
        <v>1660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12.75">
      <c r="A134" t="s">
        <v>49</v>
      </c>
      <c s="34" t="s">
        <v>150</v>
      </c>
      <c s="34" t="s">
        <v>2285</v>
      </c>
      <c s="35" t="s">
        <v>5</v>
      </c>
      <c s="6" t="s">
        <v>2286</v>
      </c>
      <c s="36" t="s">
        <v>52</v>
      </c>
      <c s="37">
        <v>0.136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2287</v>
      </c>
    </row>
    <row r="137" spans="1:5" ht="293.25">
      <c r="A137" t="s">
        <v>58</v>
      </c>
      <c r="E137" s="39" t="s">
        <v>2274</v>
      </c>
    </row>
    <row r="138" spans="1:16" ht="12.75">
      <c r="A138" t="s">
        <v>49</v>
      </c>
      <c s="34" t="s">
        <v>153</v>
      </c>
      <c s="34" t="s">
        <v>2288</v>
      </c>
      <c s="35" t="s">
        <v>5</v>
      </c>
      <c s="6" t="s">
        <v>2289</v>
      </c>
      <c s="36" t="s">
        <v>83</v>
      </c>
      <c s="37">
        <v>3.998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2262</v>
      </c>
    </row>
    <row r="140" spans="1:5" ht="12.75">
      <c r="A140" s="35" t="s">
        <v>56</v>
      </c>
      <c r="E140" s="40" t="s">
        <v>2290</v>
      </c>
    </row>
    <row r="141" spans="1:5" ht="369.75">
      <c r="A141" t="s">
        <v>58</v>
      </c>
      <c r="E141" s="39" t="s">
        <v>1764</v>
      </c>
    </row>
    <row r="142" spans="1:16" ht="12.75">
      <c r="A142" t="s">
        <v>49</v>
      </c>
      <c s="34" t="s">
        <v>156</v>
      </c>
      <c s="34" t="s">
        <v>2291</v>
      </c>
      <c s="35" t="s">
        <v>5</v>
      </c>
      <c s="6" t="s">
        <v>2292</v>
      </c>
      <c s="36" t="s">
        <v>83</v>
      </c>
      <c s="37">
        <v>0.365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2293</v>
      </c>
    </row>
    <row r="145" spans="1:5" ht="38.25">
      <c r="A145" t="s">
        <v>58</v>
      </c>
      <c r="E145" s="39" t="s">
        <v>1899</v>
      </c>
    </row>
    <row r="146" spans="1:16" ht="12.75">
      <c r="A146" t="s">
        <v>49</v>
      </c>
      <c s="34" t="s">
        <v>159</v>
      </c>
      <c s="34" t="s">
        <v>1902</v>
      </c>
      <c s="35" t="s">
        <v>5</v>
      </c>
      <c s="6" t="s">
        <v>1903</v>
      </c>
      <c s="36" t="s">
        <v>83</v>
      </c>
      <c s="37">
        <v>390.079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2294</v>
      </c>
    </row>
    <row r="148" spans="1:5" ht="229.5">
      <c r="A148" s="35" t="s">
        <v>56</v>
      </c>
      <c r="E148" s="40" t="s">
        <v>2295</v>
      </c>
    </row>
    <row r="149" spans="1:5" ht="369.75">
      <c r="A149" t="s">
        <v>58</v>
      </c>
      <c r="E149" s="39" t="s">
        <v>1764</v>
      </c>
    </row>
    <row r="150" spans="1:16" ht="12.75">
      <c r="A150" t="s">
        <v>49</v>
      </c>
      <c s="34" t="s">
        <v>162</v>
      </c>
      <c s="34" t="s">
        <v>2296</v>
      </c>
      <c s="35" t="s">
        <v>5</v>
      </c>
      <c s="6" t="s">
        <v>2297</v>
      </c>
      <c s="36" t="s">
        <v>83</v>
      </c>
      <c s="37">
        <v>24.461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2298</v>
      </c>
    </row>
    <row r="152" spans="1:5" ht="38.25">
      <c r="A152" s="35" t="s">
        <v>56</v>
      </c>
      <c r="E152" s="40" t="s">
        <v>2299</v>
      </c>
    </row>
    <row r="153" spans="1:5" ht="369.75">
      <c r="A153" t="s">
        <v>58</v>
      </c>
      <c r="E153" s="39" t="s">
        <v>1764</v>
      </c>
    </row>
    <row r="154" spans="1:16" ht="12.75">
      <c r="A154" t="s">
        <v>49</v>
      </c>
      <c s="34" t="s">
        <v>165</v>
      </c>
      <c s="34" t="s">
        <v>2300</v>
      </c>
      <c s="35" t="s">
        <v>5</v>
      </c>
      <c s="6" t="s">
        <v>2301</v>
      </c>
      <c s="36" t="s">
        <v>83</v>
      </c>
      <c s="37">
        <v>2.44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2302</v>
      </c>
    </row>
    <row r="156" spans="1:5" ht="12.75">
      <c r="A156" s="35" t="s">
        <v>56</v>
      </c>
      <c r="E156" s="40" t="s">
        <v>2303</v>
      </c>
    </row>
    <row r="157" spans="1:5" ht="369.75">
      <c r="A157" t="s">
        <v>58</v>
      </c>
      <c r="E157" s="39" t="s">
        <v>1764</v>
      </c>
    </row>
    <row r="158" spans="1:16" ht="12.75">
      <c r="A158" t="s">
        <v>49</v>
      </c>
      <c s="34" t="s">
        <v>168</v>
      </c>
      <c s="34" t="s">
        <v>2304</v>
      </c>
      <c s="35" t="s">
        <v>5</v>
      </c>
      <c s="6" t="s">
        <v>2305</v>
      </c>
      <c s="36" t="s">
        <v>83</v>
      </c>
      <c s="37">
        <v>7.739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2306</v>
      </c>
    </row>
    <row r="160" spans="1:5" ht="12.75">
      <c r="A160" s="35" t="s">
        <v>56</v>
      </c>
      <c r="E160" s="40" t="s">
        <v>2307</v>
      </c>
    </row>
    <row r="161" spans="1:5" ht="369.75">
      <c r="A161" t="s">
        <v>58</v>
      </c>
      <c r="E161" s="39" t="s">
        <v>1764</v>
      </c>
    </row>
    <row r="162" spans="1:16" ht="12.75">
      <c r="A162" t="s">
        <v>49</v>
      </c>
      <c s="34" t="s">
        <v>171</v>
      </c>
      <c s="34" t="s">
        <v>2308</v>
      </c>
      <c s="35" t="s">
        <v>5</v>
      </c>
      <c s="6" t="s">
        <v>2309</v>
      </c>
      <c s="36" t="s">
        <v>52</v>
      </c>
      <c s="37">
        <v>0.31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2310</v>
      </c>
    </row>
    <row r="165" spans="1:5" ht="178.5">
      <c r="A165" t="s">
        <v>58</v>
      </c>
      <c r="E165" s="39" t="s">
        <v>2311</v>
      </c>
    </row>
    <row r="166" spans="1:16" ht="12.75">
      <c r="A166" t="s">
        <v>49</v>
      </c>
      <c s="34" t="s">
        <v>174</v>
      </c>
      <c s="34" t="s">
        <v>2312</v>
      </c>
      <c s="35" t="s">
        <v>5</v>
      </c>
      <c s="6" t="s">
        <v>2313</v>
      </c>
      <c s="36" t="s">
        <v>83</v>
      </c>
      <c s="37">
        <v>602.89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377</v>
      </c>
      <c>
        <f>(M166*21)/100</f>
      </c>
      <c t="s">
        <v>27</v>
      </c>
    </row>
    <row r="167" spans="1:5" ht="12.75">
      <c r="A167" s="35" t="s">
        <v>54</v>
      </c>
      <c r="E167" s="39" t="s">
        <v>2314</v>
      </c>
    </row>
    <row r="168" spans="1:5" ht="12.75">
      <c r="A168" s="35" t="s">
        <v>56</v>
      </c>
      <c r="E168" s="40" t="s">
        <v>2315</v>
      </c>
    </row>
    <row r="169" spans="1:5" ht="38.25">
      <c r="A169" t="s">
        <v>58</v>
      </c>
      <c r="E169" s="39" t="s">
        <v>2214</v>
      </c>
    </row>
    <row r="170" spans="1:16" ht="12.75">
      <c r="A170" t="s">
        <v>49</v>
      </c>
      <c s="34" t="s">
        <v>177</v>
      </c>
      <c s="34" t="s">
        <v>2316</v>
      </c>
      <c s="35" t="s">
        <v>5</v>
      </c>
      <c s="6" t="s">
        <v>2317</v>
      </c>
      <c s="36" t="s">
        <v>83</v>
      </c>
      <c s="37">
        <v>4.428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377</v>
      </c>
      <c>
        <f>(M170*21)/100</f>
      </c>
      <c t="s">
        <v>27</v>
      </c>
    </row>
    <row r="171" spans="1:5" ht="12.75">
      <c r="A171" s="35" t="s">
        <v>54</v>
      </c>
      <c r="E171" s="39" t="s">
        <v>2318</v>
      </c>
    </row>
    <row r="172" spans="1:5" ht="12.75">
      <c r="A172" s="35" t="s">
        <v>56</v>
      </c>
      <c r="E172" s="40" t="s">
        <v>2319</v>
      </c>
    </row>
    <row r="173" spans="1:5" ht="102">
      <c r="A173" t="s">
        <v>58</v>
      </c>
      <c r="E173" s="39" t="s">
        <v>2320</v>
      </c>
    </row>
    <row r="174" spans="1:13" ht="12.75">
      <c r="A174" t="s">
        <v>46</v>
      </c>
      <c r="C174" s="31" t="s">
        <v>67</v>
      </c>
      <c r="E174" s="33" t="s">
        <v>1322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49</v>
      </c>
      <c s="34" t="s">
        <v>180</v>
      </c>
      <c s="34" t="s">
        <v>2321</v>
      </c>
      <c s="35" t="s">
        <v>5</v>
      </c>
      <c s="6" t="s">
        <v>2322</v>
      </c>
      <c s="36" t="s">
        <v>79</v>
      </c>
      <c s="37">
        <v>89.71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38.25">
      <c r="A177" s="35" t="s">
        <v>56</v>
      </c>
      <c r="E177" s="40" t="s">
        <v>2323</v>
      </c>
    </row>
    <row r="178" spans="1:5" ht="140.25">
      <c r="A178" t="s">
        <v>58</v>
      </c>
      <c r="E178" s="39" t="s">
        <v>2324</v>
      </c>
    </row>
    <row r="179" spans="1:13" ht="12.75">
      <c r="A179" t="s">
        <v>46</v>
      </c>
      <c r="C179" s="31" t="s">
        <v>70</v>
      </c>
      <c r="E179" s="33" t="s">
        <v>1765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49</v>
      </c>
      <c s="34" t="s">
        <v>183</v>
      </c>
      <c s="34" t="s">
        <v>1766</v>
      </c>
      <c s="35" t="s">
        <v>5</v>
      </c>
      <c s="6" t="s">
        <v>1767</v>
      </c>
      <c s="36" t="s">
        <v>79</v>
      </c>
      <c s="37">
        <v>259.028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2325</v>
      </c>
    </row>
    <row r="182" spans="1:5" ht="51">
      <c r="A182" s="35" t="s">
        <v>56</v>
      </c>
      <c r="E182" s="40" t="s">
        <v>2326</v>
      </c>
    </row>
    <row r="183" spans="1:5" ht="76.5">
      <c r="A183" t="s">
        <v>58</v>
      </c>
      <c r="E183" s="39" t="s">
        <v>1770</v>
      </c>
    </row>
    <row r="184" spans="1:16" ht="25.5">
      <c r="A184" t="s">
        <v>49</v>
      </c>
      <c s="34" t="s">
        <v>186</v>
      </c>
      <c s="34" t="s">
        <v>2327</v>
      </c>
      <c s="35" t="s">
        <v>5</v>
      </c>
      <c s="6" t="s">
        <v>2328</v>
      </c>
      <c s="36" t="s">
        <v>79</v>
      </c>
      <c s="37">
        <v>105.825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2325</v>
      </c>
    </row>
    <row r="186" spans="1:5" ht="38.25">
      <c r="A186" s="35" t="s">
        <v>56</v>
      </c>
      <c r="E186" s="40" t="s">
        <v>2329</v>
      </c>
    </row>
    <row r="187" spans="1:5" ht="76.5">
      <c r="A187" t="s">
        <v>58</v>
      </c>
      <c r="E187" s="39" t="s">
        <v>1770</v>
      </c>
    </row>
    <row r="188" spans="1:13" ht="12.75">
      <c r="A188" t="s">
        <v>46</v>
      </c>
      <c r="C188" s="31" t="s">
        <v>73</v>
      </c>
      <c r="E188" s="33" t="s">
        <v>1690</v>
      </c>
      <c r="J188" s="32">
        <f>0</f>
      </c>
      <c s="32">
        <f>0</f>
      </c>
      <c s="32">
        <f>0+L189+L193+L197+L201+L205+L209+L213+L217+L221</f>
      </c>
      <c s="32">
        <f>0+M189+M193+M197+M201+M205+M209+M213+M217+M221</f>
      </c>
    </row>
    <row r="189" spans="1:16" ht="12.75">
      <c r="A189" t="s">
        <v>49</v>
      </c>
      <c s="34" t="s">
        <v>190</v>
      </c>
      <c s="34" t="s">
        <v>2330</v>
      </c>
      <c s="35" t="s">
        <v>5</v>
      </c>
      <c s="6" t="s">
        <v>2331</v>
      </c>
      <c s="36" t="s">
        <v>79</v>
      </c>
      <c s="37">
        <v>27.1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56</v>
      </c>
      <c r="E191" s="40" t="s">
        <v>2332</v>
      </c>
    </row>
    <row r="192" spans="1:5" ht="76.5">
      <c r="A192" t="s">
        <v>58</v>
      </c>
      <c r="E192" s="39" t="s">
        <v>1770</v>
      </c>
    </row>
    <row r="193" spans="1:16" ht="12.75">
      <c r="A193" t="s">
        <v>49</v>
      </c>
      <c s="34" t="s">
        <v>193</v>
      </c>
      <c s="34" t="s">
        <v>2333</v>
      </c>
      <c s="35" t="s">
        <v>5</v>
      </c>
      <c s="6" t="s">
        <v>2334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2335</v>
      </c>
    </row>
    <row r="195" spans="1:5" ht="12.75">
      <c r="A195" s="35" t="s">
        <v>56</v>
      </c>
      <c r="E195" s="40" t="s">
        <v>1752</v>
      </c>
    </row>
    <row r="196" spans="1:5" ht="153">
      <c r="A196" t="s">
        <v>58</v>
      </c>
      <c r="E196" s="39" t="s">
        <v>2336</v>
      </c>
    </row>
    <row r="197" spans="1:16" ht="12.75">
      <c r="A197" t="s">
        <v>49</v>
      </c>
      <c s="34" t="s">
        <v>196</v>
      </c>
      <c s="34" t="s">
        <v>2337</v>
      </c>
      <c s="35" t="s">
        <v>5</v>
      </c>
      <c s="6" t="s">
        <v>2338</v>
      </c>
      <c s="36" t="s">
        <v>79</v>
      </c>
      <c s="37">
        <v>142.684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2339</v>
      </c>
    </row>
    <row r="199" spans="1:5" ht="38.25">
      <c r="A199" s="35" t="s">
        <v>56</v>
      </c>
      <c r="E199" s="40" t="s">
        <v>2340</v>
      </c>
    </row>
    <row r="200" spans="1:5" ht="38.25">
      <c r="A200" t="s">
        <v>58</v>
      </c>
      <c r="E200" s="39" t="s">
        <v>2341</v>
      </c>
    </row>
    <row r="201" spans="1:16" ht="12.75">
      <c r="A201" t="s">
        <v>49</v>
      </c>
      <c s="34" t="s">
        <v>199</v>
      </c>
      <c s="34" t="s">
        <v>2342</v>
      </c>
      <c s="35" t="s">
        <v>5</v>
      </c>
      <c s="6" t="s">
        <v>2343</v>
      </c>
      <c s="36" t="s">
        <v>79</v>
      </c>
      <c s="37">
        <v>363.824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2344</v>
      </c>
    </row>
    <row r="203" spans="1:5" ht="51">
      <c r="A203" s="35" t="s">
        <v>56</v>
      </c>
      <c r="E203" s="40" t="s">
        <v>2345</v>
      </c>
    </row>
    <row r="204" spans="1:5" ht="38.25">
      <c r="A204" t="s">
        <v>58</v>
      </c>
      <c r="E204" s="39" t="s">
        <v>2341</v>
      </c>
    </row>
    <row r="205" spans="1:16" ht="12.75">
      <c r="A205" t="s">
        <v>49</v>
      </c>
      <c s="34" t="s">
        <v>202</v>
      </c>
      <c s="34" t="s">
        <v>2346</v>
      </c>
      <c s="35" t="s">
        <v>5</v>
      </c>
      <c s="6" t="s">
        <v>2347</v>
      </c>
      <c s="36" t="s">
        <v>79</v>
      </c>
      <c s="37">
        <v>8.873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2348</v>
      </c>
    </row>
    <row r="207" spans="1:5" ht="12.75">
      <c r="A207" s="35" t="s">
        <v>56</v>
      </c>
      <c r="E207" s="40" t="s">
        <v>2349</v>
      </c>
    </row>
    <row r="208" spans="1:5" ht="38.25">
      <c r="A208" t="s">
        <v>58</v>
      </c>
      <c r="E208" s="39" t="s">
        <v>2341</v>
      </c>
    </row>
    <row r="209" spans="1:16" ht="12.75">
      <c r="A209" t="s">
        <v>49</v>
      </c>
      <c s="34" t="s">
        <v>206</v>
      </c>
      <c s="34" t="s">
        <v>2350</v>
      </c>
      <c s="35" t="s">
        <v>5</v>
      </c>
      <c s="6" t="s">
        <v>2351</v>
      </c>
      <c s="36" t="s">
        <v>79</v>
      </c>
      <c s="37">
        <v>90.833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14.75">
      <c r="A211" s="35" t="s">
        <v>56</v>
      </c>
      <c r="E211" s="40" t="s">
        <v>2352</v>
      </c>
    </row>
    <row r="212" spans="1:5" ht="51">
      <c r="A212" t="s">
        <v>58</v>
      </c>
      <c r="E212" s="39" t="s">
        <v>2353</v>
      </c>
    </row>
    <row r="213" spans="1:16" ht="12.75">
      <c r="A213" t="s">
        <v>49</v>
      </c>
      <c s="34" t="s">
        <v>209</v>
      </c>
      <c s="34" t="s">
        <v>2354</v>
      </c>
      <c s="35" t="s">
        <v>47</v>
      </c>
      <c s="6" t="s">
        <v>2355</v>
      </c>
      <c s="36" t="s">
        <v>79</v>
      </c>
      <c s="37">
        <v>89.71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2356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38.25">
      <c r="A215" s="35" t="s">
        <v>56</v>
      </c>
      <c r="E215" s="40" t="s">
        <v>2323</v>
      </c>
    </row>
    <row r="216" spans="1:5" ht="409.5">
      <c r="A216" t="s">
        <v>58</v>
      </c>
      <c r="E216" s="39" t="s">
        <v>2357</v>
      </c>
    </row>
    <row r="217" spans="1:16" ht="12.75">
      <c r="A217" t="s">
        <v>49</v>
      </c>
      <c s="34" t="s">
        <v>212</v>
      </c>
      <c s="34" t="s">
        <v>2354</v>
      </c>
      <c s="35" t="s">
        <v>27</v>
      </c>
      <c s="6" t="s">
        <v>2358</v>
      </c>
      <c s="36" t="s">
        <v>79</v>
      </c>
      <c s="37">
        <v>154.773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377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14.75">
      <c r="A219" s="35" t="s">
        <v>56</v>
      </c>
      <c r="E219" s="40" t="s">
        <v>2359</v>
      </c>
    </row>
    <row r="220" spans="1:5" ht="409.5">
      <c r="A220" t="s">
        <v>58</v>
      </c>
      <c r="E220" s="39" t="s">
        <v>2360</v>
      </c>
    </row>
    <row r="221" spans="1:16" ht="12.75">
      <c r="A221" t="s">
        <v>49</v>
      </c>
      <c s="34" t="s">
        <v>215</v>
      </c>
      <c s="34" t="s">
        <v>2354</v>
      </c>
      <c s="35" t="s">
        <v>26</v>
      </c>
      <c s="6" t="s">
        <v>2361</v>
      </c>
      <c s="36" t="s">
        <v>79</v>
      </c>
      <c s="37">
        <v>528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2356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2362</v>
      </c>
    </row>
    <row r="224" spans="1:5" ht="409.5">
      <c r="A224" t="s">
        <v>58</v>
      </c>
      <c r="E224" s="39" t="s">
        <v>2363</v>
      </c>
    </row>
    <row r="225" spans="1:13" ht="12.75">
      <c r="A225" t="s">
        <v>46</v>
      </c>
      <c r="C225" s="31" t="s">
        <v>76</v>
      </c>
      <c r="E225" s="33" t="s">
        <v>1694</v>
      </c>
      <c r="J225" s="32">
        <f>0</f>
      </c>
      <c s="32">
        <f>0</f>
      </c>
      <c s="32">
        <f>0+L226+L230+L234+L238+L242+L246</f>
      </c>
      <c s="32">
        <f>0+M226+M230+M234+M238+M242+M246</f>
      </c>
    </row>
    <row r="226" spans="1:16" ht="12.75">
      <c r="A226" t="s">
        <v>49</v>
      </c>
      <c s="34" t="s">
        <v>218</v>
      </c>
      <c s="34" t="s">
        <v>2364</v>
      </c>
      <c s="35" t="s">
        <v>5</v>
      </c>
      <c s="6" t="s">
        <v>2365</v>
      </c>
      <c s="36" t="s">
        <v>93</v>
      </c>
      <c s="37">
        <v>5.15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377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2366</v>
      </c>
    </row>
    <row r="229" spans="1:5" ht="255">
      <c r="A229" t="s">
        <v>58</v>
      </c>
      <c r="E229" s="39" t="s">
        <v>2367</v>
      </c>
    </row>
    <row r="230" spans="1:16" ht="12.75">
      <c r="A230" t="s">
        <v>49</v>
      </c>
      <c s="34" t="s">
        <v>221</v>
      </c>
      <c s="34" t="s">
        <v>2368</v>
      </c>
      <c s="35" t="s">
        <v>5</v>
      </c>
      <c s="6" t="s">
        <v>2369</v>
      </c>
      <c s="36" t="s">
        <v>93</v>
      </c>
      <c s="37">
        <v>7.4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377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38.25">
      <c r="A232" s="35" t="s">
        <v>56</v>
      </c>
      <c r="E232" s="40" t="s">
        <v>2370</v>
      </c>
    </row>
    <row r="233" spans="1:5" ht="255">
      <c r="A233" t="s">
        <v>58</v>
      </c>
      <c r="E233" s="39" t="s">
        <v>2367</v>
      </c>
    </row>
    <row r="234" spans="1:16" ht="12.75">
      <c r="A234" t="s">
        <v>49</v>
      </c>
      <c s="34" t="s">
        <v>224</v>
      </c>
      <c s="34" t="s">
        <v>2371</v>
      </c>
      <c s="35" t="s">
        <v>5</v>
      </c>
      <c s="6" t="s">
        <v>2372</v>
      </c>
      <c s="36" t="s">
        <v>93</v>
      </c>
      <c s="37">
        <v>58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377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2373</v>
      </c>
    </row>
    <row r="237" spans="1:5" ht="242.25">
      <c r="A237" t="s">
        <v>58</v>
      </c>
      <c r="E237" s="39" t="s">
        <v>2374</v>
      </c>
    </row>
    <row r="238" spans="1:16" ht="12.75">
      <c r="A238" t="s">
        <v>49</v>
      </c>
      <c s="34" t="s">
        <v>227</v>
      </c>
      <c s="34" t="s">
        <v>1701</v>
      </c>
      <c s="35" t="s">
        <v>5</v>
      </c>
      <c s="6" t="s">
        <v>1702</v>
      </c>
      <c s="36" t="s">
        <v>100</v>
      </c>
      <c s="37">
        <v>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2375</v>
      </c>
    </row>
    <row r="240" spans="1:5" ht="12.75">
      <c r="A240" s="35" t="s">
        <v>56</v>
      </c>
      <c r="E240" s="40" t="s">
        <v>1786</v>
      </c>
    </row>
    <row r="241" spans="1:5" ht="89.25">
      <c r="A241" t="s">
        <v>58</v>
      </c>
      <c r="E241" s="39" t="s">
        <v>2376</v>
      </c>
    </row>
    <row r="242" spans="1:16" ht="12.75">
      <c r="A242" t="s">
        <v>49</v>
      </c>
      <c s="34" t="s">
        <v>230</v>
      </c>
      <c s="34" t="s">
        <v>1783</v>
      </c>
      <c s="35" t="s">
        <v>5</v>
      </c>
      <c s="6" t="s">
        <v>1784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377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1752</v>
      </c>
    </row>
    <row r="245" spans="1:5" ht="12.75">
      <c r="A245" t="s">
        <v>58</v>
      </c>
      <c r="E245" s="39" t="s">
        <v>1787</v>
      </c>
    </row>
    <row r="246" spans="1:16" ht="12.75">
      <c r="A246" t="s">
        <v>49</v>
      </c>
      <c s="34" t="s">
        <v>233</v>
      </c>
      <c s="34" t="s">
        <v>2377</v>
      </c>
      <c s="35" t="s">
        <v>5</v>
      </c>
      <c s="6" t="s">
        <v>2378</v>
      </c>
      <c s="36" t="s">
        <v>93</v>
      </c>
      <c s="37">
        <v>5.15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377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2379</v>
      </c>
    </row>
    <row r="249" spans="1:5" ht="51">
      <c r="A249" t="s">
        <v>58</v>
      </c>
      <c r="E249" s="39" t="s">
        <v>1975</v>
      </c>
    </row>
    <row r="250" spans="1:13" ht="12.75">
      <c r="A250" t="s">
        <v>46</v>
      </c>
      <c r="C250" s="31" t="s">
        <v>80</v>
      </c>
      <c r="E250" s="33" t="s">
        <v>1788</v>
      </c>
      <c r="J250" s="32">
        <f>0</f>
      </c>
      <c s="32">
        <f>0</f>
      </c>
      <c s="32">
        <f>0+L251+L255+L259+L263+L267+L271+L275+L279+L283+L287+L291+L295+L299+L303+L307+L311+L315+L319</f>
      </c>
      <c s="32">
        <f>0+M251+M255+M259+M263+M267+M271+M275+M279+M283+M287+M291+M295+M299+M303+M307+M311+M315+M319</f>
      </c>
    </row>
    <row r="251" spans="1:16" ht="12.75">
      <c r="A251" t="s">
        <v>49</v>
      </c>
      <c s="34" t="s">
        <v>236</v>
      </c>
      <c s="34" t="s">
        <v>2380</v>
      </c>
      <c s="35" t="s">
        <v>5</v>
      </c>
      <c s="6" t="s">
        <v>2381</v>
      </c>
      <c s="36" t="s">
        <v>93</v>
      </c>
      <c s="37">
        <v>31.4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2382</v>
      </c>
    </row>
    <row r="253" spans="1:5" ht="12.75">
      <c r="A253" s="35" t="s">
        <v>56</v>
      </c>
      <c r="E253" s="40" t="s">
        <v>2383</v>
      </c>
    </row>
    <row r="254" spans="1:5" ht="25.5">
      <c r="A254" t="s">
        <v>58</v>
      </c>
      <c r="E254" s="39" t="s">
        <v>2384</v>
      </c>
    </row>
    <row r="255" spans="1:16" ht="12.75">
      <c r="A255" t="s">
        <v>49</v>
      </c>
      <c s="34" t="s">
        <v>239</v>
      </c>
      <c s="34" t="s">
        <v>2385</v>
      </c>
      <c s="35" t="s">
        <v>5</v>
      </c>
      <c s="6" t="s">
        <v>2386</v>
      </c>
      <c s="36" t="s">
        <v>93</v>
      </c>
      <c s="37">
        <v>11.2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38.25">
      <c r="A257" s="35" t="s">
        <v>56</v>
      </c>
      <c r="E257" s="40" t="s">
        <v>2387</v>
      </c>
    </row>
    <row r="258" spans="1:5" ht="25.5">
      <c r="A258" t="s">
        <v>58</v>
      </c>
      <c r="E258" s="39" t="s">
        <v>2384</v>
      </c>
    </row>
    <row r="259" spans="1:16" ht="12.75">
      <c r="A259" t="s">
        <v>49</v>
      </c>
      <c s="34" t="s">
        <v>242</v>
      </c>
      <c s="34" t="s">
        <v>2388</v>
      </c>
      <c s="35" t="s">
        <v>5</v>
      </c>
      <c s="6" t="s">
        <v>2389</v>
      </c>
      <c s="36" t="s">
        <v>79</v>
      </c>
      <c s="37">
        <v>21.534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63.75">
      <c r="A261" s="35" t="s">
        <v>56</v>
      </c>
      <c r="E261" s="40" t="s">
        <v>2390</v>
      </c>
    </row>
    <row r="262" spans="1:5" ht="25.5">
      <c r="A262" t="s">
        <v>58</v>
      </c>
      <c r="E262" s="39" t="s">
        <v>2391</v>
      </c>
    </row>
    <row r="263" spans="1:16" ht="25.5">
      <c r="A263" t="s">
        <v>49</v>
      </c>
      <c s="34" t="s">
        <v>245</v>
      </c>
      <c s="34" t="s">
        <v>2392</v>
      </c>
      <c s="35" t="s">
        <v>5</v>
      </c>
      <c s="6" t="s">
        <v>2393</v>
      </c>
      <c s="36" t="s">
        <v>93</v>
      </c>
      <c s="37">
        <v>69.1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76.5">
      <c r="A265" s="35" t="s">
        <v>56</v>
      </c>
      <c r="E265" s="40" t="s">
        <v>2394</v>
      </c>
    </row>
    <row r="266" spans="1:5" ht="38.25">
      <c r="A266" t="s">
        <v>58</v>
      </c>
      <c r="E266" s="39" t="s">
        <v>2395</v>
      </c>
    </row>
    <row r="267" spans="1:16" ht="12.75">
      <c r="A267" t="s">
        <v>49</v>
      </c>
      <c s="34" t="s">
        <v>248</v>
      </c>
      <c s="34" t="s">
        <v>2396</v>
      </c>
      <c s="35" t="s">
        <v>47</v>
      </c>
      <c s="6" t="s">
        <v>2397</v>
      </c>
      <c s="36" t="s">
        <v>93</v>
      </c>
      <c s="37">
        <v>19.2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2398</v>
      </c>
    </row>
    <row r="269" spans="1:5" ht="51">
      <c r="A269" s="35" t="s">
        <v>56</v>
      </c>
      <c r="E269" s="40" t="s">
        <v>2399</v>
      </c>
    </row>
    <row r="270" spans="1:5" ht="25.5">
      <c r="A270" t="s">
        <v>58</v>
      </c>
      <c r="E270" s="39" t="s">
        <v>2391</v>
      </c>
    </row>
    <row r="271" spans="1:16" ht="12.75">
      <c r="A271" t="s">
        <v>49</v>
      </c>
      <c s="34" t="s">
        <v>251</v>
      </c>
      <c s="34" t="s">
        <v>2396</v>
      </c>
      <c s="35" t="s">
        <v>27</v>
      </c>
      <c s="6" t="s">
        <v>2397</v>
      </c>
      <c s="36" t="s">
        <v>93</v>
      </c>
      <c s="37">
        <v>87.72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2400</v>
      </c>
    </row>
    <row r="273" spans="1:5" ht="63.75">
      <c r="A273" s="35" t="s">
        <v>56</v>
      </c>
      <c r="E273" s="40" t="s">
        <v>2401</v>
      </c>
    </row>
    <row r="274" spans="1:5" ht="25.5">
      <c r="A274" t="s">
        <v>58</v>
      </c>
      <c r="E274" s="39" t="s">
        <v>2391</v>
      </c>
    </row>
    <row r="275" spans="1:16" ht="12.75">
      <c r="A275" t="s">
        <v>49</v>
      </c>
      <c s="34" t="s">
        <v>254</v>
      </c>
      <c s="34" t="s">
        <v>2402</v>
      </c>
      <c s="35" t="s">
        <v>5</v>
      </c>
      <c s="6" t="s">
        <v>2403</v>
      </c>
      <c s="36" t="s">
        <v>93</v>
      </c>
      <c s="37">
        <v>38.125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2404</v>
      </c>
    </row>
    <row r="277" spans="1:5" ht="12.75">
      <c r="A277" s="35" t="s">
        <v>56</v>
      </c>
      <c r="E277" s="40" t="s">
        <v>2405</v>
      </c>
    </row>
    <row r="278" spans="1:5" ht="76.5">
      <c r="A278" t="s">
        <v>58</v>
      </c>
      <c r="E278" s="39" t="s">
        <v>2406</v>
      </c>
    </row>
    <row r="279" spans="1:16" ht="12.75">
      <c r="A279" t="s">
        <v>49</v>
      </c>
      <c s="34" t="s">
        <v>257</v>
      </c>
      <c s="34" t="s">
        <v>2407</v>
      </c>
      <c s="35" t="s">
        <v>47</v>
      </c>
      <c s="6" t="s">
        <v>2408</v>
      </c>
      <c s="36" t="s">
        <v>1994</v>
      </c>
      <c s="37">
        <v>52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2409</v>
      </c>
    </row>
    <row r="281" spans="1:5" ht="12.75">
      <c r="A281" s="35" t="s">
        <v>56</v>
      </c>
      <c r="E281" s="40" t="s">
        <v>2410</v>
      </c>
    </row>
    <row r="282" spans="1:5" ht="357">
      <c r="A282" t="s">
        <v>58</v>
      </c>
      <c r="E282" s="39" t="s">
        <v>2411</v>
      </c>
    </row>
    <row r="283" spans="1:16" ht="12.75">
      <c r="A283" t="s">
        <v>49</v>
      </c>
      <c s="34" t="s">
        <v>260</v>
      </c>
      <c s="34" t="s">
        <v>2407</v>
      </c>
      <c s="35" t="s">
        <v>27</v>
      </c>
      <c s="6" t="s">
        <v>2408</v>
      </c>
      <c s="36" t="s">
        <v>1994</v>
      </c>
      <c s="37">
        <v>101.484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2412</v>
      </c>
    </row>
    <row r="285" spans="1:5" ht="12.75">
      <c r="A285" s="35" t="s">
        <v>56</v>
      </c>
      <c r="E285" s="40" t="s">
        <v>2413</v>
      </c>
    </row>
    <row r="286" spans="1:5" ht="357">
      <c r="A286" t="s">
        <v>58</v>
      </c>
      <c r="E286" s="39" t="s">
        <v>2411</v>
      </c>
    </row>
    <row r="287" spans="1:16" ht="12.75">
      <c r="A287" t="s">
        <v>49</v>
      </c>
      <c s="34" t="s">
        <v>263</v>
      </c>
      <c s="34" t="s">
        <v>2414</v>
      </c>
      <c s="35" t="s">
        <v>5</v>
      </c>
      <c s="6" t="s">
        <v>2415</v>
      </c>
      <c s="36" t="s">
        <v>79</v>
      </c>
      <c s="37">
        <v>364.853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2416</v>
      </c>
    </row>
    <row r="289" spans="1:5" ht="51">
      <c r="A289" s="35" t="s">
        <v>56</v>
      </c>
      <c r="E289" s="40" t="s">
        <v>2417</v>
      </c>
    </row>
    <row r="290" spans="1:5" ht="25.5">
      <c r="A290" t="s">
        <v>58</v>
      </c>
      <c r="E290" s="39" t="s">
        <v>1797</v>
      </c>
    </row>
    <row r="291" spans="1:16" ht="12.75">
      <c r="A291" t="s">
        <v>49</v>
      </c>
      <c s="34" t="s">
        <v>266</v>
      </c>
      <c s="34" t="s">
        <v>2418</v>
      </c>
      <c s="35" t="s">
        <v>5</v>
      </c>
      <c s="6" t="s">
        <v>2419</v>
      </c>
      <c s="36" t="s">
        <v>83</v>
      </c>
      <c s="37">
        <v>22.017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38.25">
      <c r="A293" s="35" t="s">
        <v>56</v>
      </c>
      <c r="E293" s="40" t="s">
        <v>2420</v>
      </c>
    </row>
    <row r="294" spans="1:5" ht="76.5">
      <c r="A294" t="s">
        <v>58</v>
      </c>
      <c r="E294" s="39" t="s">
        <v>1814</v>
      </c>
    </row>
    <row r="295" spans="1:16" ht="12.75">
      <c r="A295" t="s">
        <v>49</v>
      </c>
      <c s="34" t="s">
        <v>269</v>
      </c>
      <c s="34" t="s">
        <v>2421</v>
      </c>
      <c s="35" t="s">
        <v>5</v>
      </c>
      <c s="6" t="s">
        <v>2422</v>
      </c>
      <c s="36" t="s">
        <v>83</v>
      </c>
      <c s="37">
        <v>84.891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7.5">
      <c r="A297" s="35" t="s">
        <v>56</v>
      </c>
      <c r="E297" s="40" t="s">
        <v>2423</v>
      </c>
    </row>
    <row r="298" spans="1:5" ht="76.5">
      <c r="A298" t="s">
        <v>58</v>
      </c>
      <c r="E298" s="39" t="s">
        <v>1814</v>
      </c>
    </row>
    <row r="299" spans="1:16" ht="12.75">
      <c r="A299" t="s">
        <v>49</v>
      </c>
      <c s="34" t="s">
        <v>272</v>
      </c>
      <c s="34" t="s">
        <v>2424</v>
      </c>
      <c s="35" t="s">
        <v>5</v>
      </c>
      <c s="6" t="s">
        <v>2425</v>
      </c>
      <c s="36" t="s">
        <v>52</v>
      </c>
      <c s="37">
        <v>0.065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2426</v>
      </c>
    </row>
    <row r="302" spans="1:5" ht="76.5">
      <c r="A302" t="s">
        <v>58</v>
      </c>
      <c r="E302" s="39" t="s">
        <v>1814</v>
      </c>
    </row>
    <row r="303" spans="1:16" ht="12.75">
      <c r="A303" t="s">
        <v>49</v>
      </c>
      <c s="34" t="s">
        <v>275</v>
      </c>
      <c s="34" t="s">
        <v>2427</v>
      </c>
      <c s="35" t="s">
        <v>5</v>
      </c>
      <c s="6" t="s">
        <v>2428</v>
      </c>
      <c s="36" t="s">
        <v>79</v>
      </c>
      <c s="37">
        <v>225.643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38.25">
      <c r="A305" s="35" t="s">
        <v>56</v>
      </c>
      <c r="E305" s="40" t="s">
        <v>2429</v>
      </c>
    </row>
    <row r="306" spans="1:5" ht="89.25">
      <c r="A306" t="s">
        <v>58</v>
      </c>
      <c r="E306" s="39" t="s">
        <v>2430</v>
      </c>
    </row>
    <row r="307" spans="1:16" ht="12.75">
      <c r="A307" t="s">
        <v>49</v>
      </c>
      <c s="34" t="s">
        <v>278</v>
      </c>
      <c s="34" t="s">
        <v>2431</v>
      </c>
      <c s="35" t="s">
        <v>5</v>
      </c>
      <c s="6" t="s">
        <v>2432</v>
      </c>
      <c s="36" t="s">
        <v>83</v>
      </c>
      <c s="37">
        <v>3.4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2433</v>
      </c>
    </row>
    <row r="309" spans="1:5" ht="12.75">
      <c r="A309" s="35" t="s">
        <v>56</v>
      </c>
      <c r="E309" s="40" t="s">
        <v>2434</v>
      </c>
    </row>
    <row r="310" spans="1:5" ht="89.25">
      <c r="A310" t="s">
        <v>58</v>
      </c>
      <c r="E310" s="39" t="s">
        <v>2430</v>
      </c>
    </row>
    <row r="311" spans="1:16" ht="12.75">
      <c r="A311" t="s">
        <v>49</v>
      </c>
      <c s="34" t="s">
        <v>281</v>
      </c>
      <c s="34" t="s">
        <v>2435</v>
      </c>
      <c s="35" t="s">
        <v>5</v>
      </c>
      <c s="6" t="s">
        <v>2436</v>
      </c>
      <c s="36" t="s">
        <v>79</v>
      </c>
      <c s="37">
        <v>364.853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51">
      <c r="A313" s="35" t="s">
        <v>56</v>
      </c>
      <c r="E313" s="40" t="s">
        <v>2417</v>
      </c>
    </row>
    <row r="314" spans="1:5" ht="89.25">
      <c r="A314" t="s">
        <v>58</v>
      </c>
      <c r="E314" s="39" t="s">
        <v>2430</v>
      </c>
    </row>
    <row r="315" spans="1:16" ht="12.75">
      <c r="A315" t="s">
        <v>49</v>
      </c>
      <c s="34" t="s">
        <v>284</v>
      </c>
      <c s="34" t="s">
        <v>2437</v>
      </c>
      <c s="35" t="s">
        <v>5</v>
      </c>
      <c s="6" t="s">
        <v>2438</v>
      </c>
      <c s="36" t="s">
        <v>100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2439</v>
      </c>
    </row>
    <row r="317" spans="1:5" ht="12.75">
      <c r="A317" s="35" t="s">
        <v>56</v>
      </c>
      <c r="E317" s="40" t="s">
        <v>1786</v>
      </c>
    </row>
    <row r="318" spans="1:5" ht="12.75">
      <c r="A318" t="s">
        <v>58</v>
      </c>
      <c r="E318" s="39" t="s">
        <v>5</v>
      </c>
    </row>
    <row r="319" spans="1:16" ht="12.75">
      <c r="A319" t="s">
        <v>49</v>
      </c>
      <c s="34" t="s">
        <v>287</v>
      </c>
      <c s="34" t="s">
        <v>2440</v>
      </c>
      <c s="35" t="s">
        <v>5</v>
      </c>
      <c s="6" t="s">
        <v>2441</v>
      </c>
      <c s="36" t="s">
        <v>100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51">
      <c r="A320" s="35" t="s">
        <v>54</v>
      </c>
      <c r="E320" s="39" t="s">
        <v>2442</v>
      </c>
    </row>
    <row r="321" spans="1:5" ht="12.75">
      <c r="A321" s="35" t="s">
        <v>56</v>
      </c>
      <c r="E321" s="40" t="s">
        <v>1786</v>
      </c>
    </row>
    <row r="322" spans="1:5" ht="267.75">
      <c r="A322" t="s">
        <v>58</v>
      </c>
      <c r="E322" s="39" t="s">
        <v>2443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2180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2180</v>
      </c>
      <c r="E4" s="26" t="s">
        <v>2181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COUNTIFS(L8:L513,"=0",A8:A513,"P")+COUNTIFS(L8:L513,"",A8:A513,"P")+SUM(Q8:Q513)</f>
      </c>
    </row>
    <row r="8" spans="1:13" ht="12.75">
      <c r="A8" t="s">
        <v>44</v>
      </c>
      <c r="C8" s="28" t="s">
        <v>2446</v>
      </c>
      <c r="E8" s="30" t="s">
        <v>2445</v>
      </c>
      <c r="J8" s="29">
        <f>0+J9+J26+J55+J80+J101+J114+J123+J136+J157+J170+J191+J204+J209+J214+J231+J260+J285+J306+J319+J328+J341+J362+J375+J396+J409+J414+J419+J436+J461+J478+J495+J500</f>
      </c>
      <c s="29">
        <f>0+K9+K26+K55+K80+K101+K114+K123+K136+K157+K170+K191+K204+K209+K214+K231+K260+K285+K306+K319+K328+K341+K362+K375+K396+K409+K414+K419+K436+K461+K478+K495+K500</f>
      </c>
      <c s="29">
        <f>0+L9+L26+L55+L80+L101+L114+L123+L136+L157+L170+L191+L204+L209+L214+L231+L260+L285+L306+L319+L328+L341+L362+L375+L396+L409+L414+L419+L436+L461+L478+L495+L500</f>
      </c>
      <c s="29">
        <f>0+M9+M26+M55+M80+M101+M114+M123+M136+M157+M170+M191+M204+M209+M214+M231+M260+M285+M306+M319+M328+M341+M362+M375+M396+M409+M414+M419+M436+M461+M478+M495+M500</f>
      </c>
    </row>
    <row r="9" spans="1:13" ht="12.75">
      <c r="A9" t="s">
        <v>46</v>
      </c>
      <c r="C9" s="31" t="s">
        <v>2447</v>
      </c>
      <c r="E9" s="33" t="s">
        <v>2448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2449</v>
      </c>
      <c s="35" t="s">
        <v>2450</v>
      </c>
      <c s="6" t="s">
        <v>2451</v>
      </c>
      <c s="36" t="s">
        <v>100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2452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1304</v>
      </c>
    </row>
    <row r="14" spans="1:16" ht="12.75">
      <c r="A14" t="s">
        <v>49</v>
      </c>
      <c s="34" t="s">
        <v>27</v>
      </c>
      <c s="34" t="s">
        <v>2453</v>
      </c>
      <c s="35" t="s">
        <v>2450</v>
      </c>
      <c s="6" t="s">
        <v>2454</v>
      </c>
      <c s="36" t="s">
        <v>100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2452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1304</v>
      </c>
    </row>
    <row r="18" spans="1:16" ht="12.75">
      <c r="A18" t="s">
        <v>49</v>
      </c>
      <c s="34" t="s">
        <v>26</v>
      </c>
      <c s="34" t="s">
        <v>2455</v>
      </c>
      <c s="35" t="s">
        <v>2450</v>
      </c>
      <c s="6" t="s">
        <v>2456</v>
      </c>
      <c s="36" t="s">
        <v>100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2452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2457</v>
      </c>
      <c s="35" t="s">
        <v>2450</v>
      </c>
      <c s="6" t="s">
        <v>2458</v>
      </c>
      <c s="36" t="s">
        <v>79</v>
      </c>
      <c s="37">
        <v>39.976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2452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2459</v>
      </c>
    </row>
    <row r="25" spans="1:5" ht="12.75">
      <c r="A25" t="s">
        <v>58</v>
      </c>
      <c r="E25" s="39" t="s">
        <v>1304</v>
      </c>
    </row>
    <row r="26" spans="1:13" ht="12.75">
      <c r="A26" t="s">
        <v>46</v>
      </c>
      <c r="C26" s="31" t="s">
        <v>2460</v>
      </c>
      <c r="E26" s="33" t="s">
        <v>1660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67</v>
      </c>
      <c s="34" t="s">
        <v>2461</v>
      </c>
      <c s="35" t="s">
        <v>2450</v>
      </c>
      <c s="6" t="s">
        <v>2462</v>
      </c>
      <c s="36" t="s">
        <v>83</v>
      </c>
      <c s="37">
        <v>1.093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2452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2463</v>
      </c>
    </row>
    <row r="30" spans="1:5" ht="12.75">
      <c r="A30" t="s">
        <v>58</v>
      </c>
      <c r="E30" s="39" t="s">
        <v>1304</v>
      </c>
    </row>
    <row r="31" spans="1:16" ht="25.5">
      <c r="A31" t="s">
        <v>49</v>
      </c>
      <c s="34" t="s">
        <v>70</v>
      </c>
      <c s="34" t="s">
        <v>2464</v>
      </c>
      <c s="35" t="s">
        <v>2450</v>
      </c>
      <c s="6" t="s">
        <v>2465</v>
      </c>
      <c s="36" t="s">
        <v>79</v>
      </c>
      <c s="37">
        <v>6.01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2452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2466</v>
      </c>
    </row>
    <row r="34" spans="1:5" ht="12.75">
      <c r="A34" t="s">
        <v>58</v>
      </c>
      <c r="E34" s="39" t="s">
        <v>1304</v>
      </c>
    </row>
    <row r="35" spans="1:16" ht="25.5">
      <c r="A35" t="s">
        <v>49</v>
      </c>
      <c s="34" t="s">
        <v>73</v>
      </c>
      <c s="34" t="s">
        <v>2467</v>
      </c>
      <c s="35" t="s">
        <v>2450</v>
      </c>
      <c s="6" t="s">
        <v>2468</v>
      </c>
      <c s="36" t="s">
        <v>79</v>
      </c>
      <c s="37">
        <v>6.01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2452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1304</v>
      </c>
    </row>
    <row r="39" spans="1:16" ht="25.5">
      <c r="A39" t="s">
        <v>49</v>
      </c>
      <c s="34" t="s">
        <v>76</v>
      </c>
      <c s="34" t="s">
        <v>2469</v>
      </c>
      <c s="35" t="s">
        <v>2450</v>
      </c>
      <c s="6" t="s">
        <v>2470</v>
      </c>
      <c s="36" t="s">
        <v>79</v>
      </c>
      <c s="37">
        <v>4.375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2452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2471</v>
      </c>
    </row>
    <row r="42" spans="1:5" ht="12.75">
      <c r="A42" t="s">
        <v>58</v>
      </c>
      <c r="E42" s="39" t="s">
        <v>1304</v>
      </c>
    </row>
    <row r="43" spans="1:16" ht="25.5">
      <c r="A43" t="s">
        <v>49</v>
      </c>
      <c s="34" t="s">
        <v>80</v>
      </c>
      <c s="34" t="s">
        <v>2472</v>
      </c>
      <c s="35" t="s">
        <v>2450</v>
      </c>
      <c s="6" t="s">
        <v>2473</v>
      </c>
      <c s="36" t="s">
        <v>79</v>
      </c>
      <c s="37">
        <v>4.375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2452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1304</v>
      </c>
    </row>
    <row r="47" spans="1:16" ht="25.5">
      <c r="A47" t="s">
        <v>49</v>
      </c>
      <c s="34" t="s">
        <v>84</v>
      </c>
      <c s="34" t="s">
        <v>2474</v>
      </c>
      <c s="35" t="s">
        <v>2450</v>
      </c>
      <c s="6" t="s">
        <v>2475</v>
      </c>
      <c s="36" t="s">
        <v>52</v>
      </c>
      <c s="37">
        <v>0.09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2452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2476</v>
      </c>
    </row>
    <row r="50" spans="1:5" ht="12.75">
      <c r="A50" t="s">
        <v>58</v>
      </c>
      <c r="E50" s="39" t="s">
        <v>1304</v>
      </c>
    </row>
    <row r="51" spans="1:16" ht="25.5">
      <c r="A51" t="s">
        <v>49</v>
      </c>
      <c s="34" t="s">
        <v>87</v>
      </c>
      <c s="34" t="s">
        <v>2477</v>
      </c>
      <c s="35" t="s">
        <v>2450</v>
      </c>
      <c s="6" t="s">
        <v>2475</v>
      </c>
      <c s="36" t="s">
        <v>52</v>
      </c>
      <c s="37">
        <v>0.065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2452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2478</v>
      </c>
    </row>
    <row r="54" spans="1:5" ht="12.75">
      <c r="A54" t="s">
        <v>58</v>
      </c>
      <c r="E54" s="39" t="s">
        <v>1304</v>
      </c>
    </row>
    <row r="55" spans="1:13" ht="12.75">
      <c r="A55" t="s">
        <v>46</v>
      </c>
      <c r="C55" s="31" t="s">
        <v>2479</v>
      </c>
      <c r="E55" s="33" t="s">
        <v>2480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25.5">
      <c r="A56" t="s">
        <v>49</v>
      </c>
      <c s="34" t="s">
        <v>90</v>
      </c>
      <c s="34" t="s">
        <v>2481</v>
      </c>
      <c s="35" t="s">
        <v>2450</v>
      </c>
      <c s="6" t="s">
        <v>2482</v>
      </c>
      <c s="36" t="s">
        <v>79</v>
      </c>
      <c s="37">
        <v>4.375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2452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2483</v>
      </c>
    </row>
    <row r="59" spans="1:5" ht="12.75">
      <c r="A59" t="s">
        <v>58</v>
      </c>
      <c r="E59" s="39" t="s">
        <v>1304</v>
      </c>
    </row>
    <row r="60" spans="1:16" ht="25.5">
      <c r="A60" t="s">
        <v>49</v>
      </c>
      <c s="34" t="s">
        <v>94</v>
      </c>
      <c s="34" t="s">
        <v>2484</v>
      </c>
      <c s="35" t="s">
        <v>2450</v>
      </c>
      <c s="6" t="s">
        <v>2485</v>
      </c>
      <c s="36" t="s">
        <v>79</v>
      </c>
      <c s="37">
        <v>30.871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2452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2486</v>
      </c>
    </row>
    <row r="63" spans="1:5" ht="12.75">
      <c r="A63" t="s">
        <v>58</v>
      </c>
      <c r="E63" s="39" t="s">
        <v>1304</v>
      </c>
    </row>
    <row r="64" spans="1:16" ht="25.5">
      <c r="A64" t="s">
        <v>49</v>
      </c>
      <c s="34" t="s">
        <v>97</v>
      </c>
      <c s="34" t="s">
        <v>2487</v>
      </c>
      <c s="35" t="s">
        <v>2450</v>
      </c>
      <c s="6" t="s">
        <v>2488</v>
      </c>
      <c s="36" t="s">
        <v>79</v>
      </c>
      <c s="37">
        <v>45.801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2452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2489</v>
      </c>
    </row>
    <row r="67" spans="1:5" ht="12.75">
      <c r="A67" t="s">
        <v>58</v>
      </c>
      <c r="E67" s="39" t="s">
        <v>1304</v>
      </c>
    </row>
    <row r="68" spans="1:16" ht="25.5">
      <c r="A68" t="s">
        <v>49</v>
      </c>
      <c s="34" t="s">
        <v>101</v>
      </c>
      <c s="34" t="s">
        <v>2490</v>
      </c>
      <c s="35" t="s">
        <v>2450</v>
      </c>
      <c s="6" t="s">
        <v>2491</v>
      </c>
      <c s="36" t="s">
        <v>79</v>
      </c>
      <c s="37">
        <v>1.638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2452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2492</v>
      </c>
    </row>
    <row r="71" spans="1:5" ht="12.75">
      <c r="A71" t="s">
        <v>58</v>
      </c>
      <c r="E71" s="39" t="s">
        <v>1304</v>
      </c>
    </row>
    <row r="72" spans="1:16" ht="25.5">
      <c r="A72" t="s">
        <v>49</v>
      </c>
      <c s="34" t="s">
        <v>104</v>
      </c>
      <c s="34" t="s">
        <v>2493</v>
      </c>
      <c s="35" t="s">
        <v>2450</v>
      </c>
      <c s="6" t="s">
        <v>2494</v>
      </c>
      <c s="36" t="s">
        <v>79</v>
      </c>
      <c s="37">
        <v>45.801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2452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2489</v>
      </c>
    </row>
    <row r="75" spans="1:5" ht="12.75">
      <c r="A75" t="s">
        <v>58</v>
      </c>
      <c r="E75" s="39" t="s">
        <v>1304</v>
      </c>
    </row>
    <row r="76" spans="1:16" ht="25.5">
      <c r="A76" t="s">
        <v>49</v>
      </c>
      <c s="34" t="s">
        <v>107</v>
      </c>
      <c s="34" t="s">
        <v>2495</v>
      </c>
      <c s="35" t="s">
        <v>2450</v>
      </c>
      <c s="6" t="s">
        <v>2496</v>
      </c>
      <c s="36" t="s">
        <v>79</v>
      </c>
      <c s="37">
        <v>1.638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2452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2492</v>
      </c>
    </row>
    <row r="79" spans="1:5" ht="12.75">
      <c r="A79" t="s">
        <v>58</v>
      </c>
      <c r="E79" s="39" t="s">
        <v>1304</v>
      </c>
    </row>
    <row r="80" spans="1:13" ht="12.75">
      <c r="A80" t="s">
        <v>46</v>
      </c>
      <c r="C80" s="31" t="s">
        <v>2497</v>
      </c>
      <c r="E80" s="33" t="s">
        <v>2498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25.5">
      <c r="A81" t="s">
        <v>49</v>
      </c>
      <c s="34" t="s">
        <v>116</v>
      </c>
      <c s="34" t="s">
        <v>2499</v>
      </c>
      <c s="35" t="s">
        <v>2450</v>
      </c>
      <c s="6" t="s">
        <v>2500</v>
      </c>
      <c s="36" t="s">
        <v>79</v>
      </c>
      <c s="37">
        <v>9.454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2452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56</v>
      </c>
      <c r="E83" s="40" t="s">
        <v>2501</v>
      </c>
    </row>
    <row r="84" spans="1:5" ht="12.75">
      <c r="A84" t="s">
        <v>58</v>
      </c>
      <c r="E84" s="39" t="s">
        <v>1304</v>
      </c>
    </row>
    <row r="85" spans="1:16" ht="12.75">
      <c r="A85" t="s">
        <v>49</v>
      </c>
      <c s="34" t="s">
        <v>119</v>
      </c>
      <c s="34" t="s">
        <v>2502</v>
      </c>
      <c s="35" t="s">
        <v>2450</v>
      </c>
      <c s="6" t="s">
        <v>2503</v>
      </c>
      <c s="36" t="s">
        <v>52</v>
      </c>
      <c s="37">
        <v>0.003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2452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2504</v>
      </c>
    </row>
    <row r="88" spans="1:5" ht="12.75">
      <c r="A88" t="s">
        <v>58</v>
      </c>
      <c r="E88" s="39" t="s">
        <v>1304</v>
      </c>
    </row>
    <row r="89" spans="1:16" ht="12.75">
      <c r="A89" t="s">
        <v>49</v>
      </c>
      <c s="34" t="s">
        <v>122</v>
      </c>
      <c s="34" t="s">
        <v>2505</v>
      </c>
      <c s="35" t="s">
        <v>2450</v>
      </c>
      <c s="6" t="s">
        <v>2506</v>
      </c>
      <c s="36" t="s">
        <v>79</v>
      </c>
      <c s="37">
        <v>18.908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2452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1304</v>
      </c>
    </row>
    <row r="93" spans="1:16" ht="25.5">
      <c r="A93" t="s">
        <v>49</v>
      </c>
      <c s="34" t="s">
        <v>125</v>
      </c>
      <c s="34" t="s">
        <v>2507</v>
      </c>
      <c s="35" t="s">
        <v>2450</v>
      </c>
      <c s="6" t="s">
        <v>2508</v>
      </c>
      <c s="36" t="s">
        <v>79</v>
      </c>
      <c s="37">
        <v>21.744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2452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38.25">
      <c r="A95" s="35" t="s">
        <v>56</v>
      </c>
      <c r="E95" s="40" t="s">
        <v>2509</v>
      </c>
    </row>
    <row r="96" spans="1:5" ht="12.75">
      <c r="A96" t="s">
        <v>58</v>
      </c>
      <c r="E96" s="39" t="s">
        <v>1304</v>
      </c>
    </row>
    <row r="97" spans="1:16" ht="25.5">
      <c r="A97" t="s">
        <v>49</v>
      </c>
      <c s="34" t="s">
        <v>128</v>
      </c>
      <c s="34" t="s">
        <v>2510</v>
      </c>
      <c s="35" t="s">
        <v>2450</v>
      </c>
      <c s="6" t="s">
        <v>2511</v>
      </c>
      <c s="36" t="s">
        <v>2512</v>
      </c>
      <c s="37">
        <v>40.089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2452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1304</v>
      </c>
    </row>
    <row r="101" spans="1:13" ht="12.75">
      <c r="A101" t="s">
        <v>46</v>
      </c>
      <c r="C101" s="31" t="s">
        <v>2513</v>
      </c>
      <c r="E101" s="33" t="s">
        <v>2514</v>
      </c>
      <c r="J101" s="32">
        <f>0</f>
      </c>
      <c s="32">
        <f>0</f>
      </c>
      <c s="32">
        <f>0+L102+L106+L110</f>
      </c>
      <c s="32">
        <f>0+M102+M106+M110</f>
      </c>
    </row>
    <row r="102" spans="1:16" ht="25.5">
      <c r="A102" t="s">
        <v>49</v>
      </c>
      <c s="34" t="s">
        <v>131</v>
      </c>
      <c s="34" t="s">
        <v>2515</v>
      </c>
      <c s="35" t="s">
        <v>2450</v>
      </c>
      <c s="6" t="s">
        <v>2516</v>
      </c>
      <c s="36" t="s">
        <v>79</v>
      </c>
      <c s="37">
        <v>4.375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2452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1304</v>
      </c>
    </row>
    <row r="106" spans="1:16" ht="25.5">
      <c r="A106" t="s">
        <v>49</v>
      </c>
      <c s="34" t="s">
        <v>135</v>
      </c>
      <c s="34" t="s">
        <v>2517</v>
      </c>
      <c s="35" t="s">
        <v>2450</v>
      </c>
      <c s="6" t="s">
        <v>2518</v>
      </c>
      <c s="36" t="s">
        <v>79</v>
      </c>
      <c s="37">
        <v>4.55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2452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1304</v>
      </c>
    </row>
    <row r="110" spans="1:16" ht="25.5">
      <c r="A110" t="s">
        <v>49</v>
      </c>
      <c s="34" t="s">
        <v>138</v>
      </c>
      <c s="34" t="s">
        <v>2519</v>
      </c>
      <c s="35" t="s">
        <v>2450</v>
      </c>
      <c s="6" t="s">
        <v>2520</v>
      </c>
      <c s="36" t="s">
        <v>2512</v>
      </c>
      <c s="37">
        <v>32.926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2452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1304</v>
      </c>
    </row>
    <row r="114" spans="1:13" ht="12.75">
      <c r="A114" t="s">
        <v>46</v>
      </c>
      <c r="C114" s="31" t="s">
        <v>2521</v>
      </c>
      <c r="E114" s="33" t="s">
        <v>2522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141</v>
      </c>
      <c s="34" t="s">
        <v>2523</v>
      </c>
      <c s="35" t="s">
        <v>2450</v>
      </c>
      <c s="6" t="s">
        <v>2524</v>
      </c>
      <c s="36" t="s">
        <v>100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2452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1304</v>
      </c>
    </row>
    <row r="119" spans="1:16" ht="25.5">
      <c r="A119" t="s">
        <v>49</v>
      </c>
      <c s="34" t="s">
        <v>144</v>
      </c>
      <c s="34" t="s">
        <v>2525</v>
      </c>
      <c s="35" t="s">
        <v>2450</v>
      </c>
      <c s="6" t="s">
        <v>2526</v>
      </c>
      <c s="36" t="s">
        <v>2512</v>
      </c>
      <c s="37">
        <v>6.33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2452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1304</v>
      </c>
    </row>
    <row r="123" spans="1:13" ht="12.75">
      <c r="A123" t="s">
        <v>46</v>
      </c>
      <c r="C123" s="31" t="s">
        <v>2527</v>
      </c>
      <c r="E123" s="33" t="s">
        <v>2528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12.75">
      <c r="A124" t="s">
        <v>49</v>
      </c>
      <c s="34" t="s">
        <v>147</v>
      </c>
      <c s="34" t="s">
        <v>2529</v>
      </c>
      <c s="35" t="s">
        <v>2450</v>
      </c>
      <c s="6" t="s">
        <v>2530</v>
      </c>
      <c s="36" t="s">
        <v>100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2452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1304</v>
      </c>
    </row>
    <row r="128" spans="1:16" ht="12.75">
      <c r="A128" t="s">
        <v>49</v>
      </c>
      <c s="34" t="s">
        <v>150</v>
      </c>
      <c s="34" t="s">
        <v>2531</v>
      </c>
      <c s="35" t="s">
        <v>2450</v>
      </c>
      <c s="6" t="s">
        <v>2532</v>
      </c>
      <c s="36" t="s">
        <v>100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2452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2533</v>
      </c>
    </row>
    <row r="131" spans="1:5" ht="12.75">
      <c r="A131" t="s">
        <v>58</v>
      </c>
      <c r="E131" s="39" t="s">
        <v>1304</v>
      </c>
    </row>
    <row r="132" spans="1:16" ht="25.5">
      <c r="A132" t="s">
        <v>49</v>
      </c>
      <c s="34" t="s">
        <v>153</v>
      </c>
      <c s="34" t="s">
        <v>2534</v>
      </c>
      <c s="35" t="s">
        <v>2450</v>
      </c>
      <c s="6" t="s">
        <v>2535</v>
      </c>
      <c s="36" t="s">
        <v>2512</v>
      </c>
      <c s="37">
        <v>7.74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2452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1304</v>
      </c>
    </row>
    <row r="136" spans="1:13" ht="12.75">
      <c r="A136" t="s">
        <v>46</v>
      </c>
      <c r="C136" s="31" t="s">
        <v>2536</v>
      </c>
      <c r="E136" s="33" t="s">
        <v>2537</v>
      </c>
      <c r="J136" s="32">
        <f>0</f>
      </c>
      <c s="32">
        <f>0</f>
      </c>
      <c s="32">
        <f>0+L137+L141+L145+L149+L153</f>
      </c>
      <c s="32">
        <f>0+M137+M141+M145+M149+M153</f>
      </c>
    </row>
    <row r="137" spans="1:16" ht="25.5">
      <c r="A137" t="s">
        <v>49</v>
      </c>
      <c s="34" t="s">
        <v>156</v>
      </c>
      <c s="34" t="s">
        <v>2538</v>
      </c>
      <c s="35" t="s">
        <v>2450</v>
      </c>
      <c s="6" t="s">
        <v>2539</v>
      </c>
      <c s="36" t="s">
        <v>93</v>
      </c>
      <c s="37">
        <v>10.81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2452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2540</v>
      </c>
    </row>
    <row r="140" spans="1:5" ht="12.75">
      <c r="A140" t="s">
        <v>58</v>
      </c>
      <c r="E140" s="39" t="s">
        <v>1304</v>
      </c>
    </row>
    <row r="141" spans="1:16" ht="25.5">
      <c r="A141" t="s">
        <v>49</v>
      </c>
      <c s="34" t="s">
        <v>159</v>
      </c>
      <c s="34" t="s">
        <v>2541</v>
      </c>
      <c s="35" t="s">
        <v>2450</v>
      </c>
      <c s="6" t="s">
        <v>2542</v>
      </c>
      <c s="36" t="s">
        <v>79</v>
      </c>
      <c s="37">
        <v>0.678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2452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2543</v>
      </c>
    </row>
    <row r="144" spans="1:5" ht="12.75">
      <c r="A144" t="s">
        <v>58</v>
      </c>
      <c r="E144" s="39" t="s">
        <v>1304</v>
      </c>
    </row>
    <row r="145" spans="1:16" ht="25.5">
      <c r="A145" t="s">
        <v>49</v>
      </c>
      <c s="34" t="s">
        <v>162</v>
      </c>
      <c s="34" t="s">
        <v>2544</v>
      </c>
      <c s="35" t="s">
        <v>2450</v>
      </c>
      <c s="6" t="s">
        <v>2545</v>
      </c>
      <c s="36" t="s">
        <v>93</v>
      </c>
      <c s="37">
        <v>5.4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2452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2546</v>
      </c>
    </row>
    <row r="148" spans="1:5" ht="12.75">
      <c r="A148" t="s">
        <v>58</v>
      </c>
      <c r="E148" s="39" t="s">
        <v>1304</v>
      </c>
    </row>
    <row r="149" spans="1:16" ht="25.5">
      <c r="A149" t="s">
        <v>49</v>
      </c>
      <c s="34" t="s">
        <v>165</v>
      </c>
      <c s="34" t="s">
        <v>2547</v>
      </c>
      <c s="35" t="s">
        <v>2450</v>
      </c>
      <c s="6" t="s">
        <v>2548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2452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2549</v>
      </c>
    </row>
    <row r="152" spans="1:5" ht="12.75">
      <c r="A152" t="s">
        <v>58</v>
      </c>
      <c r="E152" s="39" t="s">
        <v>1304</v>
      </c>
    </row>
    <row r="153" spans="1:16" ht="25.5">
      <c r="A153" t="s">
        <v>49</v>
      </c>
      <c s="34" t="s">
        <v>168</v>
      </c>
      <c s="34" t="s">
        <v>2550</v>
      </c>
      <c s="35" t="s">
        <v>2450</v>
      </c>
      <c s="6" t="s">
        <v>2551</v>
      </c>
      <c s="36" t="s">
        <v>2512</v>
      </c>
      <c s="37">
        <v>186.118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2452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1304</v>
      </c>
    </row>
    <row r="157" spans="1:13" ht="12.75">
      <c r="A157" t="s">
        <v>46</v>
      </c>
      <c r="C157" s="31" t="s">
        <v>2552</v>
      </c>
      <c r="E157" s="33" t="s">
        <v>2553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12.75">
      <c r="A158" t="s">
        <v>49</v>
      </c>
      <c s="34" t="s">
        <v>171</v>
      </c>
      <c s="34" t="s">
        <v>2554</v>
      </c>
      <c s="35" t="s">
        <v>2450</v>
      </c>
      <c s="6" t="s">
        <v>2555</v>
      </c>
      <c s="36" t="s">
        <v>1994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2452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2556</v>
      </c>
    </row>
    <row r="161" spans="1:5" ht="12.75">
      <c r="A161" t="s">
        <v>58</v>
      </c>
      <c r="E161" s="39" t="s">
        <v>1304</v>
      </c>
    </row>
    <row r="162" spans="1:16" ht="12.75">
      <c r="A162" t="s">
        <v>49</v>
      </c>
      <c s="34" t="s">
        <v>174</v>
      </c>
      <c s="34" t="s">
        <v>2557</v>
      </c>
      <c s="35" t="s">
        <v>2450</v>
      </c>
      <c s="6" t="s">
        <v>2558</v>
      </c>
      <c s="36" t="s">
        <v>52</v>
      </c>
      <c s="37">
        <v>0.002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2452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2559</v>
      </c>
    </row>
    <row r="165" spans="1:5" ht="12.75">
      <c r="A165" t="s">
        <v>58</v>
      </c>
      <c r="E165" s="39" t="s">
        <v>1304</v>
      </c>
    </row>
    <row r="166" spans="1:16" ht="25.5">
      <c r="A166" t="s">
        <v>49</v>
      </c>
      <c s="34" t="s">
        <v>177</v>
      </c>
      <c s="34" t="s">
        <v>2560</v>
      </c>
      <c s="35" t="s">
        <v>2450</v>
      </c>
      <c s="6" t="s">
        <v>2561</v>
      </c>
      <c s="36" t="s">
        <v>2512</v>
      </c>
      <c s="37">
        <v>3.186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2452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1304</v>
      </c>
    </row>
    <row r="170" spans="1:13" ht="12.75">
      <c r="A170" t="s">
        <v>46</v>
      </c>
      <c r="C170" s="31" t="s">
        <v>2562</v>
      </c>
      <c r="E170" s="33" t="s">
        <v>2563</v>
      </c>
      <c r="J170" s="32">
        <f>0</f>
      </c>
      <c s="32">
        <f>0</f>
      </c>
      <c s="32">
        <f>0+L171+L175+L179+L183+L187</f>
      </c>
      <c s="32">
        <f>0+M171+M175+M179+M183+M187</f>
      </c>
    </row>
    <row r="171" spans="1:16" ht="12.75">
      <c r="A171" t="s">
        <v>49</v>
      </c>
      <c s="34" t="s">
        <v>180</v>
      </c>
      <c s="34" t="s">
        <v>2564</v>
      </c>
      <c s="35" t="s">
        <v>2450</v>
      </c>
      <c s="6" t="s">
        <v>2565</v>
      </c>
      <c s="36" t="s">
        <v>79</v>
      </c>
      <c s="37">
        <v>3.657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2452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2566</v>
      </c>
    </row>
    <row r="174" spans="1:5" ht="12.75">
      <c r="A174" t="s">
        <v>58</v>
      </c>
      <c r="E174" s="39" t="s">
        <v>1304</v>
      </c>
    </row>
    <row r="175" spans="1:16" ht="12.75">
      <c r="A175" t="s">
        <v>49</v>
      </c>
      <c s="34" t="s">
        <v>183</v>
      </c>
      <c s="34" t="s">
        <v>2567</v>
      </c>
      <c s="35" t="s">
        <v>2450</v>
      </c>
      <c s="6" t="s">
        <v>2568</v>
      </c>
      <c s="36" t="s">
        <v>79</v>
      </c>
      <c s="37">
        <v>3.657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2452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2566</v>
      </c>
    </row>
    <row r="178" spans="1:5" ht="12.75">
      <c r="A178" t="s">
        <v>58</v>
      </c>
      <c r="E178" s="39" t="s">
        <v>1304</v>
      </c>
    </row>
    <row r="179" spans="1:16" ht="25.5">
      <c r="A179" t="s">
        <v>49</v>
      </c>
      <c s="34" t="s">
        <v>186</v>
      </c>
      <c s="34" t="s">
        <v>2569</v>
      </c>
      <c s="35" t="s">
        <v>2450</v>
      </c>
      <c s="6" t="s">
        <v>2570</v>
      </c>
      <c s="36" t="s">
        <v>79</v>
      </c>
      <c s="37">
        <v>3.657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2452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1304</v>
      </c>
    </row>
    <row r="183" spans="1:16" ht="12.75">
      <c r="A183" t="s">
        <v>49</v>
      </c>
      <c s="34" t="s">
        <v>190</v>
      </c>
      <c s="34" t="s">
        <v>2571</v>
      </c>
      <c s="35" t="s">
        <v>2450</v>
      </c>
      <c s="6" t="s">
        <v>2572</v>
      </c>
      <c s="36" t="s">
        <v>79</v>
      </c>
      <c s="37">
        <v>4.023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2452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2573</v>
      </c>
    </row>
    <row r="186" spans="1:5" ht="12.75">
      <c r="A186" t="s">
        <v>58</v>
      </c>
      <c r="E186" s="39" t="s">
        <v>1304</v>
      </c>
    </row>
    <row r="187" spans="1:16" ht="25.5">
      <c r="A187" t="s">
        <v>49</v>
      </c>
      <c s="34" t="s">
        <v>193</v>
      </c>
      <c s="34" t="s">
        <v>2574</v>
      </c>
      <c s="35" t="s">
        <v>2450</v>
      </c>
      <c s="6" t="s">
        <v>2575</v>
      </c>
      <c s="36" t="s">
        <v>2512</v>
      </c>
      <c s="37">
        <v>30.113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2452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1304</v>
      </c>
    </row>
    <row r="191" spans="1:13" ht="12.75">
      <c r="A191" t="s">
        <v>46</v>
      </c>
      <c r="C191" s="31" t="s">
        <v>2576</v>
      </c>
      <c r="E191" s="33" t="s">
        <v>2577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49</v>
      </c>
      <c s="34" t="s">
        <v>196</v>
      </c>
      <c s="34" t="s">
        <v>2578</v>
      </c>
      <c s="35" t="s">
        <v>2450</v>
      </c>
      <c s="6" t="s">
        <v>2579</v>
      </c>
      <c s="36" t="s">
        <v>79</v>
      </c>
      <c s="37">
        <v>35.246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2452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1304</v>
      </c>
    </row>
    <row r="196" spans="1:16" ht="25.5">
      <c r="A196" t="s">
        <v>49</v>
      </c>
      <c s="34" t="s">
        <v>199</v>
      </c>
      <c s="34" t="s">
        <v>2580</v>
      </c>
      <c s="35" t="s">
        <v>2450</v>
      </c>
      <c s="6" t="s">
        <v>2581</v>
      </c>
      <c s="36" t="s">
        <v>79</v>
      </c>
      <c s="37">
        <v>30.871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2452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2582</v>
      </c>
    </row>
    <row r="199" spans="1:5" ht="12.75">
      <c r="A199" t="s">
        <v>58</v>
      </c>
      <c r="E199" s="39" t="s">
        <v>1304</v>
      </c>
    </row>
    <row r="200" spans="1:16" ht="25.5">
      <c r="A200" t="s">
        <v>49</v>
      </c>
      <c s="34" t="s">
        <v>202</v>
      </c>
      <c s="34" t="s">
        <v>2580</v>
      </c>
      <c s="35" t="s">
        <v>2583</v>
      </c>
      <c s="6" t="s">
        <v>2581</v>
      </c>
      <c s="36" t="s">
        <v>79</v>
      </c>
      <c s="37">
        <v>4.375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2452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2584</v>
      </c>
    </row>
    <row r="203" spans="1:5" ht="12.75">
      <c r="A203" t="s">
        <v>58</v>
      </c>
      <c r="E203" s="39" t="s">
        <v>1304</v>
      </c>
    </row>
    <row r="204" spans="1:13" ht="12.75">
      <c r="A204" t="s">
        <v>46</v>
      </c>
      <c r="C204" s="31" t="s">
        <v>2585</v>
      </c>
      <c r="E204" s="33" t="s">
        <v>2586</v>
      </c>
      <c r="J204" s="32">
        <f>0</f>
      </c>
      <c s="32">
        <f>0</f>
      </c>
      <c s="32">
        <f>0+L205</f>
      </c>
      <c s="32">
        <f>0+M205</f>
      </c>
    </row>
    <row r="205" spans="1:16" ht="25.5">
      <c r="A205" t="s">
        <v>49</v>
      </c>
      <c s="34" t="s">
        <v>110</v>
      </c>
      <c s="34" t="s">
        <v>2587</v>
      </c>
      <c s="35" t="s">
        <v>2450</v>
      </c>
      <c s="6" t="s">
        <v>2588</v>
      </c>
      <c s="36" t="s">
        <v>79</v>
      </c>
      <c s="37">
        <v>24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2452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1304</v>
      </c>
    </row>
    <row r="209" spans="1:13" ht="12.75">
      <c r="A209" t="s">
        <v>46</v>
      </c>
      <c r="C209" s="31" t="s">
        <v>2589</v>
      </c>
      <c r="E209" s="33" t="s">
        <v>2590</v>
      </c>
      <c r="J209" s="32">
        <f>0</f>
      </c>
      <c s="32">
        <f>0</f>
      </c>
      <c s="32">
        <f>0+L210</f>
      </c>
      <c s="32">
        <f>0+M210</f>
      </c>
    </row>
    <row r="210" spans="1:16" ht="25.5">
      <c r="A210" t="s">
        <v>49</v>
      </c>
      <c s="34" t="s">
        <v>113</v>
      </c>
      <c s="34" t="s">
        <v>2591</v>
      </c>
      <c s="35" t="s">
        <v>2450</v>
      </c>
      <c s="6" t="s">
        <v>2592</v>
      </c>
      <c s="36" t="s">
        <v>52</v>
      </c>
      <c s="37">
        <v>16.046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2452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1304</v>
      </c>
    </row>
    <row r="214" spans="1:13" ht="12.75">
      <c r="A214" t="s">
        <v>46</v>
      </c>
      <c r="C214" s="31" t="s">
        <v>2593</v>
      </c>
      <c r="E214" s="33" t="s">
        <v>2448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206</v>
      </c>
      <c s="34" t="s">
        <v>2449</v>
      </c>
      <c s="35" t="s">
        <v>2594</v>
      </c>
      <c s="6" t="s">
        <v>2451</v>
      </c>
      <c s="36" t="s">
        <v>100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2452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1304</v>
      </c>
    </row>
    <row r="219" spans="1:16" ht="12.75">
      <c r="A219" t="s">
        <v>49</v>
      </c>
      <c s="34" t="s">
        <v>209</v>
      </c>
      <c s="34" t="s">
        <v>2453</v>
      </c>
      <c s="35" t="s">
        <v>2594</v>
      </c>
      <c s="6" t="s">
        <v>2454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2452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1304</v>
      </c>
    </row>
    <row r="223" spans="1:16" ht="12.75">
      <c r="A223" t="s">
        <v>49</v>
      </c>
      <c s="34" t="s">
        <v>212</v>
      </c>
      <c s="34" t="s">
        <v>2455</v>
      </c>
      <c s="35" t="s">
        <v>2594</v>
      </c>
      <c s="6" t="s">
        <v>2456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2452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1304</v>
      </c>
    </row>
    <row r="227" spans="1:16" ht="25.5">
      <c r="A227" t="s">
        <v>49</v>
      </c>
      <c s="34" t="s">
        <v>215</v>
      </c>
      <c s="34" t="s">
        <v>2457</v>
      </c>
      <c s="35" t="s">
        <v>2594</v>
      </c>
      <c s="6" t="s">
        <v>2458</v>
      </c>
      <c s="36" t="s">
        <v>79</v>
      </c>
      <c s="37">
        <v>37.745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2452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2595</v>
      </c>
    </row>
    <row r="230" spans="1:5" ht="12.75">
      <c r="A230" t="s">
        <v>58</v>
      </c>
      <c r="E230" s="39" t="s">
        <v>1304</v>
      </c>
    </row>
    <row r="231" spans="1:13" ht="12.75">
      <c r="A231" t="s">
        <v>46</v>
      </c>
      <c r="C231" s="31" t="s">
        <v>2596</v>
      </c>
      <c r="E231" s="33" t="s">
        <v>1660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218</v>
      </c>
      <c s="34" t="s">
        <v>2461</v>
      </c>
      <c s="35" t="s">
        <v>2594</v>
      </c>
      <c s="6" t="s">
        <v>2462</v>
      </c>
      <c s="36" t="s">
        <v>83</v>
      </c>
      <c s="37">
        <v>1.093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2452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2463</v>
      </c>
    </row>
    <row r="235" spans="1:5" ht="12.75">
      <c r="A235" t="s">
        <v>58</v>
      </c>
      <c r="E235" s="39" t="s">
        <v>1304</v>
      </c>
    </row>
    <row r="236" spans="1:16" ht="25.5">
      <c r="A236" t="s">
        <v>49</v>
      </c>
      <c s="34" t="s">
        <v>221</v>
      </c>
      <c s="34" t="s">
        <v>2464</v>
      </c>
      <c s="35" t="s">
        <v>2594</v>
      </c>
      <c s="6" t="s">
        <v>2465</v>
      </c>
      <c s="36" t="s">
        <v>79</v>
      </c>
      <c s="37">
        <v>6.01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2452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2466</v>
      </c>
    </row>
    <row r="239" spans="1:5" ht="12.75">
      <c r="A239" t="s">
        <v>58</v>
      </c>
      <c r="E239" s="39" t="s">
        <v>1304</v>
      </c>
    </row>
    <row r="240" spans="1:16" ht="25.5">
      <c r="A240" t="s">
        <v>49</v>
      </c>
      <c s="34" t="s">
        <v>224</v>
      </c>
      <c s="34" t="s">
        <v>2467</v>
      </c>
      <c s="35" t="s">
        <v>2594</v>
      </c>
      <c s="6" t="s">
        <v>2468</v>
      </c>
      <c s="36" t="s">
        <v>79</v>
      </c>
      <c s="37">
        <v>6.01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2452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1304</v>
      </c>
    </row>
    <row r="244" spans="1:16" ht="25.5">
      <c r="A244" t="s">
        <v>49</v>
      </c>
      <c s="34" t="s">
        <v>227</v>
      </c>
      <c s="34" t="s">
        <v>2469</v>
      </c>
      <c s="35" t="s">
        <v>2594</v>
      </c>
      <c s="6" t="s">
        <v>2470</v>
      </c>
      <c s="36" t="s">
        <v>79</v>
      </c>
      <c s="37">
        <v>4.375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2452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2471</v>
      </c>
    </row>
    <row r="247" spans="1:5" ht="12.75">
      <c r="A247" t="s">
        <v>58</v>
      </c>
      <c r="E247" s="39" t="s">
        <v>1304</v>
      </c>
    </row>
    <row r="248" spans="1:16" ht="25.5">
      <c r="A248" t="s">
        <v>49</v>
      </c>
      <c s="34" t="s">
        <v>230</v>
      </c>
      <c s="34" t="s">
        <v>2472</v>
      </c>
      <c s="35" t="s">
        <v>2594</v>
      </c>
      <c s="6" t="s">
        <v>2473</v>
      </c>
      <c s="36" t="s">
        <v>79</v>
      </c>
      <c s="37">
        <v>4.375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2452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1304</v>
      </c>
    </row>
    <row r="252" spans="1:16" ht="25.5">
      <c r="A252" t="s">
        <v>49</v>
      </c>
      <c s="34" t="s">
        <v>233</v>
      </c>
      <c s="34" t="s">
        <v>2474</v>
      </c>
      <c s="35" t="s">
        <v>2594</v>
      </c>
      <c s="6" t="s">
        <v>2475</v>
      </c>
      <c s="36" t="s">
        <v>52</v>
      </c>
      <c s="37">
        <v>0.09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2452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56</v>
      </c>
      <c r="E254" s="40" t="s">
        <v>2476</v>
      </c>
    </row>
    <row r="255" spans="1:5" ht="12.75">
      <c r="A255" t="s">
        <v>58</v>
      </c>
      <c r="E255" s="39" t="s">
        <v>1304</v>
      </c>
    </row>
    <row r="256" spans="1:16" ht="25.5">
      <c r="A256" t="s">
        <v>49</v>
      </c>
      <c s="34" t="s">
        <v>236</v>
      </c>
      <c s="34" t="s">
        <v>2477</v>
      </c>
      <c s="35" t="s">
        <v>2594</v>
      </c>
      <c s="6" t="s">
        <v>2475</v>
      </c>
      <c s="36" t="s">
        <v>52</v>
      </c>
      <c s="37">
        <v>0.065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2452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56</v>
      </c>
      <c r="E258" s="40" t="s">
        <v>2478</v>
      </c>
    </row>
    <row r="259" spans="1:5" ht="12.75">
      <c r="A259" t="s">
        <v>58</v>
      </c>
      <c r="E259" s="39" t="s">
        <v>1304</v>
      </c>
    </row>
    <row r="260" spans="1:13" ht="12.75">
      <c r="A260" t="s">
        <v>46</v>
      </c>
      <c r="C260" s="31" t="s">
        <v>2597</v>
      </c>
      <c r="E260" s="33" t="s">
        <v>2480</v>
      </c>
      <c r="J260" s="32">
        <f>0</f>
      </c>
      <c s="32">
        <f>0</f>
      </c>
      <c s="32">
        <f>0+L261+L265+L269+L273+L277+L281</f>
      </c>
      <c s="32">
        <f>0+M261+M265+M269+M273+M277+M281</f>
      </c>
    </row>
    <row r="261" spans="1:16" ht="25.5">
      <c r="A261" t="s">
        <v>49</v>
      </c>
      <c s="34" t="s">
        <v>239</v>
      </c>
      <c s="34" t="s">
        <v>2481</v>
      </c>
      <c s="35" t="s">
        <v>2594</v>
      </c>
      <c s="6" t="s">
        <v>2482</v>
      </c>
      <c s="36" t="s">
        <v>79</v>
      </c>
      <c s="37">
        <v>4.375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2452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2483</v>
      </c>
    </row>
    <row r="264" spans="1:5" ht="12.75">
      <c r="A264" t="s">
        <v>58</v>
      </c>
      <c r="E264" s="39" t="s">
        <v>1304</v>
      </c>
    </row>
    <row r="265" spans="1:16" ht="25.5">
      <c r="A265" t="s">
        <v>49</v>
      </c>
      <c s="34" t="s">
        <v>242</v>
      </c>
      <c s="34" t="s">
        <v>2484</v>
      </c>
      <c s="35" t="s">
        <v>2594</v>
      </c>
      <c s="6" t="s">
        <v>2485</v>
      </c>
      <c s="36" t="s">
        <v>79</v>
      </c>
      <c s="37">
        <v>29.341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2452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2598</v>
      </c>
    </row>
    <row r="268" spans="1:5" ht="12.75">
      <c r="A268" t="s">
        <v>58</v>
      </c>
      <c r="E268" s="39" t="s">
        <v>1304</v>
      </c>
    </row>
    <row r="269" spans="1:16" ht="25.5">
      <c r="A269" t="s">
        <v>49</v>
      </c>
      <c s="34" t="s">
        <v>245</v>
      </c>
      <c s="34" t="s">
        <v>2487</v>
      </c>
      <c s="35" t="s">
        <v>2594</v>
      </c>
      <c s="6" t="s">
        <v>2488</v>
      </c>
      <c s="36" t="s">
        <v>79</v>
      </c>
      <c s="37">
        <v>42.749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2452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2599</v>
      </c>
    </row>
    <row r="272" spans="1:5" ht="12.75">
      <c r="A272" t="s">
        <v>58</v>
      </c>
      <c r="E272" s="39" t="s">
        <v>1304</v>
      </c>
    </row>
    <row r="273" spans="1:16" ht="25.5">
      <c r="A273" t="s">
        <v>49</v>
      </c>
      <c s="34" t="s">
        <v>248</v>
      </c>
      <c s="34" t="s">
        <v>2490</v>
      </c>
      <c s="35" t="s">
        <v>2594</v>
      </c>
      <c s="6" t="s">
        <v>2491</v>
      </c>
      <c s="36" t="s">
        <v>79</v>
      </c>
      <c s="37">
        <v>1.638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2452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2492</v>
      </c>
    </row>
    <row r="276" spans="1:5" ht="12.75">
      <c r="A276" t="s">
        <v>58</v>
      </c>
      <c r="E276" s="39" t="s">
        <v>1304</v>
      </c>
    </row>
    <row r="277" spans="1:16" ht="25.5">
      <c r="A277" t="s">
        <v>49</v>
      </c>
      <c s="34" t="s">
        <v>251</v>
      </c>
      <c s="34" t="s">
        <v>2493</v>
      </c>
      <c s="35" t="s">
        <v>2594</v>
      </c>
      <c s="6" t="s">
        <v>2494</v>
      </c>
      <c s="36" t="s">
        <v>79</v>
      </c>
      <c s="37">
        <v>42.749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2452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2599</v>
      </c>
    </row>
    <row r="280" spans="1:5" ht="12.75">
      <c r="A280" t="s">
        <v>58</v>
      </c>
      <c r="E280" s="39" t="s">
        <v>1304</v>
      </c>
    </row>
    <row r="281" spans="1:16" ht="25.5">
      <c r="A281" t="s">
        <v>49</v>
      </c>
      <c s="34" t="s">
        <v>254</v>
      </c>
      <c s="34" t="s">
        <v>2495</v>
      </c>
      <c s="35" t="s">
        <v>2594</v>
      </c>
      <c s="6" t="s">
        <v>2496</v>
      </c>
      <c s="36" t="s">
        <v>79</v>
      </c>
      <c s="37">
        <v>1.638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2452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2492</v>
      </c>
    </row>
    <row r="284" spans="1:5" ht="12.75">
      <c r="A284" t="s">
        <v>58</v>
      </c>
      <c r="E284" s="39" t="s">
        <v>1304</v>
      </c>
    </row>
    <row r="285" spans="1:13" ht="12.75">
      <c r="A285" t="s">
        <v>46</v>
      </c>
      <c r="C285" s="31" t="s">
        <v>2600</v>
      </c>
      <c r="E285" s="33" t="s">
        <v>2498</v>
      </c>
      <c r="J285" s="32">
        <f>0</f>
      </c>
      <c s="32">
        <f>0</f>
      </c>
      <c s="32">
        <f>0+L286+L290+L294+L298+L302</f>
      </c>
      <c s="32">
        <f>0+M286+M290+M294+M298+M302</f>
      </c>
    </row>
    <row r="286" spans="1:16" ht="25.5">
      <c r="A286" t="s">
        <v>49</v>
      </c>
      <c s="34" t="s">
        <v>263</v>
      </c>
      <c s="34" t="s">
        <v>2499</v>
      </c>
      <c s="35" t="s">
        <v>2594</v>
      </c>
      <c s="6" t="s">
        <v>2500</v>
      </c>
      <c s="36" t="s">
        <v>79</v>
      </c>
      <c s="37">
        <v>9.454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2452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56</v>
      </c>
      <c r="E288" s="40" t="s">
        <v>2501</v>
      </c>
    </row>
    <row r="289" spans="1:5" ht="12.75">
      <c r="A289" t="s">
        <v>58</v>
      </c>
      <c r="E289" s="39" t="s">
        <v>1304</v>
      </c>
    </row>
    <row r="290" spans="1:16" ht="12.75">
      <c r="A290" t="s">
        <v>49</v>
      </c>
      <c s="34" t="s">
        <v>266</v>
      </c>
      <c s="34" t="s">
        <v>2502</v>
      </c>
      <c s="35" t="s">
        <v>2594</v>
      </c>
      <c s="6" t="s">
        <v>2503</v>
      </c>
      <c s="36" t="s">
        <v>52</v>
      </c>
      <c s="37">
        <v>0.003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2452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2504</v>
      </c>
    </row>
    <row r="293" spans="1:5" ht="12.75">
      <c r="A293" t="s">
        <v>58</v>
      </c>
      <c r="E293" s="39" t="s">
        <v>1304</v>
      </c>
    </row>
    <row r="294" spans="1:16" ht="12.75">
      <c r="A294" t="s">
        <v>49</v>
      </c>
      <c s="34" t="s">
        <v>269</v>
      </c>
      <c s="34" t="s">
        <v>2505</v>
      </c>
      <c s="35" t="s">
        <v>2594</v>
      </c>
      <c s="6" t="s">
        <v>2506</v>
      </c>
      <c s="36" t="s">
        <v>79</v>
      </c>
      <c s="37">
        <v>18.908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2452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1304</v>
      </c>
    </row>
    <row r="298" spans="1:16" ht="25.5">
      <c r="A298" t="s">
        <v>49</v>
      </c>
      <c s="34" t="s">
        <v>272</v>
      </c>
      <c s="34" t="s">
        <v>2507</v>
      </c>
      <c s="35" t="s">
        <v>2594</v>
      </c>
      <c s="6" t="s">
        <v>2508</v>
      </c>
      <c s="36" t="s">
        <v>79</v>
      </c>
      <c s="37">
        <v>21.744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2452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38.25">
      <c r="A300" s="35" t="s">
        <v>56</v>
      </c>
      <c r="E300" s="40" t="s">
        <v>2509</v>
      </c>
    </row>
    <row r="301" spans="1:5" ht="12.75">
      <c r="A301" t="s">
        <v>58</v>
      </c>
      <c r="E301" s="39" t="s">
        <v>1304</v>
      </c>
    </row>
    <row r="302" spans="1:16" ht="25.5">
      <c r="A302" t="s">
        <v>49</v>
      </c>
      <c s="34" t="s">
        <v>275</v>
      </c>
      <c s="34" t="s">
        <v>2510</v>
      </c>
      <c s="35" t="s">
        <v>2594</v>
      </c>
      <c s="6" t="s">
        <v>2511</v>
      </c>
      <c s="36" t="s">
        <v>2512</v>
      </c>
      <c s="37">
        <v>40.089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2452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1304</v>
      </c>
    </row>
    <row r="306" spans="1:13" ht="12.75">
      <c r="A306" t="s">
        <v>46</v>
      </c>
      <c r="C306" s="31" t="s">
        <v>2601</v>
      </c>
      <c r="E306" s="33" t="s">
        <v>2514</v>
      </c>
      <c r="J306" s="32">
        <f>0</f>
      </c>
      <c s="32">
        <f>0</f>
      </c>
      <c s="32">
        <f>0+L307+L311+L315</f>
      </c>
      <c s="32">
        <f>0+M307+M311+M315</f>
      </c>
    </row>
    <row r="307" spans="1:16" ht="25.5">
      <c r="A307" t="s">
        <v>49</v>
      </c>
      <c s="34" t="s">
        <v>278</v>
      </c>
      <c s="34" t="s">
        <v>2515</v>
      </c>
      <c s="35" t="s">
        <v>2594</v>
      </c>
      <c s="6" t="s">
        <v>2516</v>
      </c>
      <c s="36" t="s">
        <v>79</v>
      </c>
      <c s="37">
        <v>4.375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2452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1304</v>
      </c>
    </row>
    <row r="311" spans="1:16" ht="25.5">
      <c r="A311" t="s">
        <v>49</v>
      </c>
      <c s="34" t="s">
        <v>281</v>
      </c>
      <c s="34" t="s">
        <v>2517</v>
      </c>
      <c s="35" t="s">
        <v>2594</v>
      </c>
      <c s="6" t="s">
        <v>2518</v>
      </c>
      <c s="36" t="s">
        <v>79</v>
      </c>
      <c s="37">
        <v>4.55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2452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1304</v>
      </c>
    </row>
    <row r="315" spans="1:16" ht="25.5">
      <c r="A315" t="s">
        <v>49</v>
      </c>
      <c s="34" t="s">
        <v>284</v>
      </c>
      <c s="34" t="s">
        <v>2519</v>
      </c>
      <c s="35" t="s">
        <v>2594</v>
      </c>
      <c s="6" t="s">
        <v>2520</v>
      </c>
      <c s="36" t="s">
        <v>2512</v>
      </c>
      <c s="37">
        <v>32.926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2452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1304</v>
      </c>
    </row>
    <row r="319" spans="1:13" ht="12.75">
      <c r="A319" t="s">
        <v>46</v>
      </c>
      <c r="C319" s="31" t="s">
        <v>2602</v>
      </c>
      <c r="E319" s="33" t="s">
        <v>2522</v>
      </c>
      <c r="J319" s="32">
        <f>0</f>
      </c>
      <c s="32">
        <f>0</f>
      </c>
      <c s="32">
        <f>0+L320+L324</f>
      </c>
      <c s="32">
        <f>0+M320+M324</f>
      </c>
    </row>
    <row r="320" spans="1:16" ht="12.75">
      <c r="A320" t="s">
        <v>49</v>
      </c>
      <c s="34" t="s">
        <v>287</v>
      </c>
      <c s="34" t="s">
        <v>2523</v>
      </c>
      <c s="35" t="s">
        <v>2594</v>
      </c>
      <c s="6" t="s">
        <v>2524</v>
      </c>
      <c s="36" t="s">
        <v>100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2452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1304</v>
      </c>
    </row>
    <row r="324" spans="1:16" ht="25.5">
      <c r="A324" t="s">
        <v>49</v>
      </c>
      <c s="34" t="s">
        <v>290</v>
      </c>
      <c s="34" t="s">
        <v>2525</v>
      </c>
      <c s="35" t="s">
        <v>2594</v>
      </c>
      <c s="6" t="s">
        <v>2526</v>
      </c>
      <c s="36" t="s">
        <v>2512</v>
      </c>
      <c s="37">
        <v>6.33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2452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1304</v>
      </c>
    </row>
    <row r="328" spans="1:13" ht="12.75">
      <c r="A328" t="s">
        <v>46</v>
      </c>
      <c r="C328" s="31" t="s">
        <v>2603</v>
      </c>
      <c r="E328" s="33" t="s">
        <v>2528</v>
      </c>
      <c r="J328" s="32">
        <f>0</f>
      </c>
      <c s="32">
        <f>0</f>
      </c>
      <c s="32">
        <f>0+L329+L333+L337</f>
      </c>
      <c s="32">
        <f>0+M329+M333+M337</f>
      </c>
    </row>
    <row r="329" spans="1:16" ht="12.75">
      <c r="A329" t="s">
        <v>49</v>
      </c>
      <c s="34" t="s">
        <v>293</v>
      </c>
      <c s="34" t="s">
        <v>2529</v>
      </c>
      <c s="35" t="s">
        <v>2594</v>
      </c>
      <c s="6" t="s">
        <v>2530</v>
      </c>
      <c s="36" t="s">
        <v>100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2452</v>
      </c>
      <c>
        <f>(M329*21)/100</f>
      </c>
      <c t="s">
        <v>27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1304</v>
      </c>
    </row>
    <row r="333" spans="1:16" ht="12.75">
      <c r="A333" t="s">
        <v>49</v>
      </c>
      <c s="34" t="s">
        <v>296</v>
      </c>
      <c s="34" t="s">
        <v>2531</v>
      </c>
      <c s="35" t="s">
        <v>2594</v>
      </c>
      <c s="6" t="s">
        <v>2532</v>
      </c>
      <c s="36" t="s">
        <v>100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2452</v>
      </c>
      <c>
        <f>(M333*21)/100</f>
      </c>
      <c t="s">
        <v>27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56</v>
      </c>
      <c r="E335" s="40" t="s">
        <v>2533</v>
      </c>
    </row>
    <row r="336" spans="1:5" ht="12.75">
      <c r="A336" t="s">
        <v>58</v>
      </c>
      <c r="E336" s="39" t="s">
        <v>1304</v>
      </c>
    </row>
    <row r="337" spans="1:16" ht="25.5">
      <c r="A337" t="s">
        <v>49</v>
      </c>
      <c s="34" t="s">
        <v>299</v>
      </c>
      <c s="34" t="s">
        <v>2534</v>
      </c>
      <c s="35" t="s">
        <v>2594</v>
      </c>
      <c s="6" t="s">
        <v>2535</v>
      </c>
      <c s="36" t="s">
        <v>2512</v>
      </c>
      <c s="37">
        <v>7.74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2452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1304</v>
      </c>
    </row>
    <row r="341" spans="1:13" ht="12.75">
      <c r="A341" t="s">
        <v>46</v>
      </c>
      <c r="C341" s="31" t="s">
        <v>2604</v>
      </c>
      <c r="E341" s="33" t="s">
        <v>2537</v>
      </c>
      <c r="J341" s="32">
        <f>0</f>
      </c>
      <c s="32">
        <f>0</f>
      </c>
      <c s="32">
        <f>0+L342+L346+L350+L354+L358</f>
      </c>
      <c s="32">
        <f>0+M342+M346+M350+M354+M358</f>
      </c>
    </row>
    <row r="342" spans="1:16" ht="25.5">
      <c r="A342" t="s">
        <v>49</v>
      </c>
      <c s="34" t="s">
        <v>302</v>
      </c>
      <c s="34" t="s">
        <v>2538</v>
      </c>
      <c s="35" t="s">
        <v>2594</v>
      </c>
      <c s="6" t="s">
        <v>2539</v>
      </c>
      <c s="36" t="s">
        <v>93</v>
      </c>
      <c s="37">
        <v>10.81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2452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2540</v>
      </c>
    </row>
    <row r="345" spans="1:5" ht="12.75">
      <c r="A345" t="s">
        <v>58</v>
      </c>
      <c r="E345" s="39" t="s">
        <v>1304</v>
      </c>
    </row>
    <row r="346" spans="1:16" ht="25.5">
      <c r="A346" t="s">
        <v>49</v>
      </c>
      <c s="34" t="s">
        <v>305</v>
      </c>
      <c s="34" t="s">
        <v>2541</v>
      </c>
      <c s="35" t="s">
        <v>2594</v>
      </c>
      <c s="6" t="s">
        <v>2542</v>
      </c>
      <c s="36" t="s">
        <v>79</v>
      </c>
      <c s="37">
        <v>0.678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2452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2543</v>
      </c>
    </row>
    <row r="349" spans="1:5" ht="12.75">
      <c r="A349" t="s">
        <v>58</v>
      </c>
      <c r="E349" s="39" t="s">
        <v>1304</v>
      </c>
    </row>
    <row r="350" spans="1:16" ht="25.5">
      <c r="A350" t="s">
        <v>49</v>
      </c>
      <c s="34" t="s">
        <v>308</v>
      </c>
      <c s="34" t="s">
        <v>2544</v>
      </c>
      <c s="35" t="s">
        <v>2594</v>
      </c>
      <c s="6" t="s">
        <v>2545</v>
      </c>
      <c s="36" t="s">
        <v>93</v>
      </c>
      <c s="37">
        <v>5.1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2452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2605</v>
      </c>
    </row>
    <row r="353" spans="1:5" ht="12.75">
      <c r="A353" t="s">
        <v>58</v>
      </c>
      <c r="E353" s="39" t="s">
        <v>1304</v>
      </c>
    </row>
    <row r="354" spans="1:16" ht="25.5">
      <c r="A354" t="s">
        <v>49</v>
      </c>
      <c s="34" t="s">
        <v>311</v>
      </c>
      <c s="34" t="s">
        <v>2547</v>
      </c>
      <c s="35" t="s">
        <v>2594</v>
      </c>
      <c s="6" t="s">
        <v>2548</v>
      </c>
      <c s="36" t="s">
        <v>100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2452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2549</v>
      </c>
    </row>
    <row r="357" spans="1:5" ht="12.75">
      <c r="A357" t="s">
        <v>58</v>
      </c>
      <c r="E357" s="39" t="s">
        <v>1304</v>
      </c>
    </row>
    <row r="358" spans="1:16" ht="25.5">
      <c r="A358" t="s">
        <v>49</v>
      </c>
      <c s="34" t="s">
        <v>314</v>
      </c>
      <c s="34" t="s">
        <v>2550</v>
      </c>
      <c s="35" t="s">
        <v>2594</v>
      </c>
      <c s="6" t="s">
        <v>2551</v>
      </c>
      <c s="36" t="s">
        <v>2512</v>
      </c>
      <c s="37">
        <v>182.908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2452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2.75">
      <c r="A361" t="s">
        <v>58</v>
      </c>
      <c r="E361" s="39" t="s">
        <v>1304</v>
      </c>
    </row>
    <row r="362" spans="1:13" ht="12.75">
      <c r="A362" t="s">
        <v>46</v>
      </c>
      <c r="C362" s="31" t="s">
        <v>2606</v>
      </c>
      <c r="E362" s="33" t="s">
        <v>2553</v>
      </c>
      <c r="J362" s="32">
        <f>0</f>
      </c>
      <c s="32">
        <f>0</f>
      </c>
      <c s="32">
        <f>0+L363+L367+L371</f>
      </c>
      <c s="32">
        <f>0+M363+M367+M371</f>
      </c>
    </row>
    <row r="363" spans="1:16" ht="12.75">
      <c r="A363" t="s">
        <v>49</v>
      </c>
      <c s="34" t="s">
        <v>317</v>
      </c>
      <c s="34" t="s">
        <v>2554</v>
      </c>
      <c s="35" t="s">
        <v>2594</v>
      </c>
      <c s="6" t="s">
        <v>2555</v>
      </c>
      <c s="36" t="s">
        <v>1994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2452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2556</v>
      </c>
    </row>
    <row r="366" spans="1:5" ht="12.75">
      <c r="A366" t="s">
        <v>58</v>
      </c>
      <c r="E366" s="39" t="s">
        <v>1304</v>
      </c>
    </row>
    <row r="367" spans="1:16" ht="12.75">
      <c r="A367" t="s">
        <v>49</v>
      </c>
      <c s="34" t="s">
        <v>320</v>
      </c>
      <c s="34" t="s">
        <v>2557</v>
      </c>
      <c s="35" t="s">
        <v>2594</v>
      </c>
      <c s="6" t="s">
        <v>2558</v>
      </c>
      <c s="36" t="s">
        <v>52</v>
      </c>
      <c s="37">
        <v>0.002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2452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2559</v>
      </c>
    </row>
    <row r="370" spans="1:5" ht="12.75">
      <c r="A370" t="s">
        <v>58</v>
      </c>
      <c r="E370" s="39" t="s">
        <v>1304</v>
      </c>
    </row>
    <row r="371" spans="1:16" ht="25.5">
      <c r="A371" t="s">
        <v>49</v>
      </c>
      <c s="34" t="s">
        <v>323</v>
      </c>
      <c s="34" t="s">
        <v>2560</v>
      </c>
      <c s="35" t="s">
        <v>2594</v>
      </c>
      <c s="6" t="s">
        <v>2561</v>
      </c>
      <c s="36" t="s">
        <v>2512</v>
      </c>
      <c s="37">
        <v>3.186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2452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1304</v>
      </c>
    </row>
    <row r="375" spans="1:13" ht="12.75">
      <c r="A375" t="s">
        <v>46</v>
      </c>
      <c r="C375" s="31" t="s">
        <v>2607</v>
      </c>
      <c r="E375" s="33" t="s">
        <v>2563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12.75">
      <c r="A376" t="s">
        <v>49</v>
      </c>
      <c s="34" t="s">
        <v>326</v>
      </c>
      <c s="34" t="s">
        <v>2564</v>
      </c>
      <c s="35" t="s">
        <v>2594</v>
      </c>
      <c s="6" t="s">
        <v>2565</v>
      </c>
      <c s="36" t="s">
        <v>79</v>
      </c>
      <c s="37">
        <v>3.657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2452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2566</v>
      </c>
    </row>
    <row r="379" spans="1:5" ht="12.75">
      <c r="A379" t="s">
        <v>58</v>
      </c>
      <c r="E379" s="39" t="s">
        <v>1304</v>
      </c>
    </row>
    <row r="380" spans="1:16" ht="12.75">
      <c r="A380" t="s">
        <v>49</v>
      </c>
      <c s="34" t="s">
        <v>330</v>
      </c>
      <c s="34" t="s">
        <v>2567</v>
      </c>
      <c s="35" t="s">
        <v>2594</v>
      </c>
      <c s="6" t="s">
        <v>2568</v>
      </c>
      <c s="36" t="s">
        <v>79</v>
      </c>
      <c s="37">
        <v>3.657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2452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2566</v>
      </c>
    </row>
    <row r="383" spans="1:5" ht="12.75">
      <c r="A383" t="s">
        <v>58</v>
      </c>
      <c r="E383" s="39" t="s">
        <v>1304</v>
      </c>
    </row>
    <row r="384" spans="1:16" ht="25.5">
      <c r="A384" t="s">
        <v>49</v>
      </c>
      <c s="34" t="s">
        <v>333</v>
      </c>
      <c s="34" t="s">
        <v>2569</v>
      </c>
      <c s="35" t="s">
        <v>2594</v>
      </c>
      <c s="6" t="s">
        <v>2570</v>
      </c>
      <c s="36" t="s">
        <v>79</v>
      </c>
      <c s="37">
        <v>3.657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2452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1304</v>
      </c>
    </row>
    <row r="388" spans="1:16" ht="12.75">
      <c r="A388" t="s">
        <v>49</v>
      </c>
      <c s="34" t="s">
        <v>336</v>
      </c>
      <c s="34" t="s">
        <v>2571</v>
      </c>
      <c s="35" t="s">
        <v>2594</v>
      </c>
      <c s="6" t="s">
        <v>2572</v>
      </c>
      <c s="36" t="s">
        <v>79</v>
      </c>
      <c s="37">
        <v>4.023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2452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25.5">
      <c r="A390" s="35" t="s">
        <v>56</v>
      </c>
      <c r="E390" s="40" t="s">
        <v>2573</v>
      </c>
    </row>
    <row r="391" spans="1:5" ht="12.75">
      <c r="A391" t="s">
        <v>58</v>
      </c>
      <c r="E391" s="39" t="s">
        <v>1304</v>
      </c>
    </row>
    <row r="392" spans="1:16" ht="25.5">
      <c r="A392" t="s">
        <v>49</v>
      </c>
      <c s="34" t="s">
        <v>339</v>
      </c>
      <c s="34" t="s">
        <v>2574</v>
      </c>
      <c s="35" t="s">
        <v>2594</v>
      </c>
      <c s="6" t="s">
        <v>2575</v>
      </c>
      <c s="36" t="s">
        <v>2512</v>
      </c>
      <c s="37">
        <v>30.113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2452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1304</v>
      </c>
    </row>
    <row r="396" spans="1:13" ht="12.75">
      <c r="A396" t="s">
        <v>46</v>
      </c>
      <c r="C396" s="31" t="s">
        <v>2608</v>
      </c>
      <c r="E396" s="33" t="s">
        <v>2577</v>
      </c>
      <c r="J396" s="32">
        <f>0</f>
      </c>
      <c s="32">
        <f>0</f>
      </c>
      <c s="32">
        <f>0+L397+L401+L405</f>
      </c>
      <c s="32">
        <f>0+M397+M401+M405</f>
      </c>
    </row>
    <row r="397" spans="1:16" ht="25.5">
      <c r="A397" t="s">
        <v>49</v>
      </c>
      <c s="34" t="s">
        <v>342</v>
      </c>
      <c s="34" t="s">
        <v>2578</v>
      </c>
      <c s="35" t="s">
        <v>2594</v>
      </c>
      <c s="6" t="s">
        <v>2579</v>
      </c>
      <c s="36" t="s">
        <v>79</v>
      </c>
      <c s="37">
        <v>33.716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2452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1304</v>
      </c>
    </row>
    <row r="401" spans="1:16" ht="25.5">
      <c r="A401" t="s">
        <v>49</v>
      </c>
      <c s="34" t="s">
        <v>345</v>
      </c>
      <c s="34" t="s">
        <v>2580</v>
      </c>
      <c s="35" t="s">
        <v>2594</v>
      </c>
      <c s="6" t="s">
        <v>2581</v>
      </c>
      <c s="36" t="s">
        <v>79</v>
      </c>
      <c s="37">
        <v>29.341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2452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2609</v>
      </c>
    </row>
    <row r="404" spans="1:5" ht="12.75">
      <c r="A404" t="s">
        <v>58</v>
      </c>
      <c r="E404" s="39" t="s">
        <v>1304</v>
      </c>
    </row>
    <row r="405" spans="1:16" ht="25.5">
      <c r="A405" t="s">
        <v>49</v>
      </c>
      <c s="34" t="s">
        <v>348</v>
      </c>
      <c s="34" t="s">
        <v>2580</v>
      </c>
      <c s="35" t="s">
        <v>2610</v>
      </c>
      <c s="6" t="s">
        <v>2581</v>
      </c>
      <c s="36" t="s">
        <v>79</v>
      </c>
      <c s="37">
        <v>4.375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2452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2584</v>
      </c>
    </row>
    <row r="408" spans="1:5" ht="12.75">
      <c r="A408" t="s">
        <v>58</v>
      </c>
      <c r="E408" s="39" t="s">
        <v>1304</v>
      </c>
    </row>
    <row r="409" spans="1:13" ht="12.75">
      <c r="A409" t="s">
        <v>46</v>
      </c>
      <c r="C409" s="31" t="s">
        <v>2611</v>
      </c>
      <c r="E409" s="33" t="s">
        <v>2586</v>
      </c>
      <c r="J409" s="32">
        <f>0</f>
      </c>
      <c s="32">
        <f>0</f>
      </c>
      <c s="32">
        <f>0+L410</f>
      </c>
      <c s="32">
        <f>0+M410</f>
      </c>
    </row>
    <row r="410" spans="1:16" ht="25.5">
      <c r="A410" t="s">
        <v>49</v>
      </c>
      <c s="34" t="s">
        <v>257</v>
      </c>
      <c s="34" t="s">
        <v>2587</v>
      </c>
      <c s="35" t="s">
        <v>2594</v>
      </c>
      <c s="6" t="s">
        <v>2588</v>
      </c>
      <c s="36" t="s">
        <v>79</v>
      </c>
      <c s="37">
        <v>24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2452</v>
      </c>
      <c>
        <f>(M410*21)/100</f>
      </c>
      <c t="s">
        <v>27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1304</v>
      </c>
    </row>
    <row r="414" spans="1:13" ht="12.75">
      <c r="A414" t="s">
        <v>46</v>
      </c>
      <c r="C414" s="31" t="s">
        <v>2612</v>
      </c>
      <c r="E414" s="33" t="s">
        <v>2590</v>
      </c>
      <c r="J414" s="32">
        <f>0</f>
      </c>
      <c s="32">
        <f>0</f>
      </c>
      <c s="32">
        <f>0+L415</f>
      </c>
      <c s="32">
        <f>0+M415</f>
      </c>
    </row>
    <row r="415" spans="1:16" ht="25.5">
      <c r="A415" t="s">
        <v>49</v>
      </c>
      <c s="34" t="s">
        <v>260</v>
      </c>
      <c s="34" t="s">
        <v>2591</v>
      </c>
      <c s="35" t="s">
        <v>2594</v>
      </c>
      <c s="6" t="s">
        <v>2592</v>
      </c>
      <c s="36" t="s">
        <v>52</v>
      </c>
      <c s="37">
        <v>15.322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2452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</v>
      </c>
    </row>
    <row r="418" spans="1:5" ht="12.75">
      <c r="A418" t="s">
        <v>58</v>
      </c>
      <c r="E418" s="39" t="s">
        <v>1304</v>
      </c>
    </row>
    <row r="419" spans="1:13" ht="12.75">
      <c r="A419" t="s">
        <v>46</v>
      </c>
      <c r="C419" s="31" t="s">
        <v>2613</v>
      </c>
      <c r="E419" s="33" t="s">
        <v>2448</v>
      </c>
      <c r="J419" s="32">
        <f>0</f>
      </c>
      <c s="32">
        <f>0</f>
      </c>
      <c s="32">
        <f>0+L420+L424+L428+L432</f>
      </c>
      <c s="32">
        <f>0+M420+M424+M428+M432</f>
      </c>
    </row>
    <row r="420" spans="1:16" ht="25.5">
      <c r="A420" t="s">
        <v>49</v>
      </c>
      <c s="34" t="s">
        <v>351</v>
      </c>
      <c s="34" t="s">
        <v>2614</v>
      </c>
      <c s="35" t="s">
        <v>2615</v>
      </c>
      <c s="6" t="s">
        <v>2616</v>
      </c>
      <c s="36" t="s">
        <v>79</v>
      </c>
      <c s="37">
        <v>2.706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2452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1304</v>
      </c>
    </row>
    <row r="424" spans="1:16" ht="25.5">
      <c r="A424" t="s">
        <v>49</v>
      </c>
      <c s="34" t="s">
        <v>354</v>
      </c>
      <c s="34" t="s">
        <v>2617</v>
      </c>
      <c s="35" t="s">
        <v>2615</v>
      </c>
      <c s="6" t="s">
        <v>2618</v>
      </c>
      <c s="36" t="s">
        <v>79</v>
      </c>
      <c s="37">
        <v>2.706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2452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2619</v>
      </c>
    </row>
    <row r="427" spans="1:5" ht="12.75">
      <c r="A427" t="s">
        <v>58</v>
      </c>
      <c r="E427" s="39" t="s">
        <v>1304</v>
      </c>
    </row>
    <row r="428" spans="1:16" ht="25.5">
      <c r="A428" t="s">
        <v>49</v>
      </c>
      <c s="34" t="s">
        <v>358</v>
      </c>
      <c s="34" t="s">
        <v>2620</v>
      </c>
      <c s="35" t="s">
        <v>2615</v>
      </c>
      <c s="6" t="s">
        <v>2621</v>
      </c>
      <c s="36" t="s">
        <v>79</v>
      </c>
      <c s="37">
        <v>55.97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2452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1304</v>
      </c>
    </row>
    <row r="432" spans="1:16" ht="25.5">
      <c r="A432" t="s">
        <v>49</v>
      </c>
      <c s="34" t="s">
        <v>361</v>
      </c>
      <c s="34" t="s">
        <v>2622</v>
      </c>
      <c s="35" t="s">
        <v>2615</v>
      </c>
      <c s="6" t="s">
        <v>2623</v>
      </c>
      <c s="36" t="s">
        <v>79</v>
      </c>
      <c s="37">
        <v>55.97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2452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56</v>
      </c>
      <c r="E434" s="40" t="s">
        <v>2624</v>
      </c>
    </row>
    <row r="435" spans="1:5" ht="12.75">
      <c r="A435" t="s">
        <v>58</v>
      </c>
      <c r="E435" s="39" t="s">
        <v>1304</v>
      </c>
    </row>
    <row r="436" spans="1:13" ht="12.75">
      <c r="A436" t="s">
        <v>46</v>
      </c>
      <c r="C436" s="31" t="s">
        <v>2625</v>
      </c>
      <c r="E436" s="33" t="s">
        <v>2553</v>
      </c>
      <c r="J436" s="32">
        <f>0</f>
      </c>
      <c s="32">
        <f>0</f>
      </c>
      <c s="32">
        <f>0+L437+L441+L445+L449+L453+L457</f>
      </c>
      <c s="32">
        <f>0+M437+M441+M445+M449+M453+M457</f>
      </c>
    </row>
    <row r="437" spans="1:16" ht="25.5">
      <c r="A437" t="s">
        <v>49</v>
      </c>
      <c s="34" t="s">
        <v>669</v>
      </c>
      <c s="34" t="s">
        <v>2626</v>
      </c>
      <c s="35" t="s">
        <v>2615</v>
      </c>
      <c s="6" t="s">
        <v>2627</v>
      </c>
      <c s="36" t="s">
        <v>1994</v>
      </c>
      <c s="37">
        <v>1382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2452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2628</v>
      </c>
    </row>
    <row r="440" spans="1:5" ht="12.75">
      <c r="A440" t="s">
        <v>58</v>
      </c>
      <c r="E440" s="39" t="s">
        <v>1304</v>
      </c>
    </row>
    <row r="441" spans="1:16" ht="12.75">
      <c r="A441" t="s">
        <v>49</v>
      </c>
      <c s="34" t="s">
        <v>670</v>
      </c>
      <c s="34" t="s">
        <v>2629</v>
      </c>
      <c s="35" t="s">
        <v>2615</v>
      </c>
      <c s="6" t="s">
        <v>2630</v>
      </c>
      <c s="36" t="s">
        <v>52</v>
      </c>
      <c s="37">
        <v>1.193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2452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63.75">
      <c r="A443" s="35" t="s">
        <v>56</v>
      </c>
      <c r="E443" s="40" t="s">
        <v>2631</v>
      </c>
    </row>
    <row r="444" spans="1:5" ht="12.75">
      <c r="A444" t="s">
        <v>58</v>
      </c>
      <c r="E444" s="39" t="s">
        <v>1304</v>
      </c>
    </row>
    <row r="445" spans="1:16" ht="12.75">
      <c r="A445" t="s">
        <v>49</v>
      </c>
      <c s="34" t="s">
        <v>673</v>
      </c>
      <c s="34" t="s">
        <v>2632</v>
      </c>
      <c s="35" t="s">
        <v>2615</v>
      </c>
      <c s="6" t="s">
        <v>2633</v>
      </c>
      <c s="36" t="s">
        <v>52</v>
      </c>
      <c s="37">
        <v>0.004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2452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2634</v>
      </c>
    </row>
    <row r="448" spans="1:5" ht="12.75">
      <c r="A448" t="s">
        <v>58</v>
      </c>
      <c r="E448" s="39" t="s">
        <v>1304</v>
      </c>
    </row>
    <row r="449" spans="1:16" ht="12.75">
      <c r="A449" t="s">
        <v>49</v>
      </c>
      <c s="34" t="s">
        <v>676</v>
      </c>
      <c s="34" t="s">
        <v>2635</v>
      </c>
      <c s="35" t="s">
        <v>2615</v>
      </c>
      <c s="6" t="s">
        <v>2636</v>
      </c>
      <c s="36" t="s">
        <v>52</v>
      </c>
      <c s="37">
        <v>0.055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2452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25.5">
      <c r="A451" s="35" t="s">
        <v>56</v>
      </c>
      <c r="E451" s="40" t="s">
        <v>2637</v>
      </c>
    </row>
    <row r="452" spans="1:5" ht="12.75">
      <c r="A452" t="s">
        <v>58</v>
      </c>
      <c r="E452" s="39" t="s">
        <v>1304</v>
      </c>
    </row>
    <row r="453" spans="1:16" ht="12.75">
      <c r="A453" t="s">
        <v>49</v>
      </c>
      <c s="34" t="s">
        <v>679</v>
      </c>
      <c s="34" t="s">
        <v>2638</v>
      </c>
      <c s="35" t="s">
        <v>2615</v>
      </c>
      <c s="6" t="s">
        <v>2639</v>
      </c>
      <c s="36" t="s">
        <v>52</v>
      </c>
      <c s="37">
        <v>0.137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2452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56</v>
      </c>
      <c r="E455" s="40" t="s">
        <v>2640</v>
      </c>
    </row>
    <row r="456" spans="1:5" ht="12.75">
      <c r="A456" t="s">
        <v>58</v>
      </c>
      <c r="E456" s="39" t="s">
        <v>1304</v>
      </c>
    </row>
    <row r="457" spans="1:16" ht="25.5">
      <c r="A457" t="s">
        <v>49</v>
      </c>
      <c s="34" t="s">
        <v>680</v>
      </c>
      <c s="34" t="s">
        <v>2560</v>
      </c>
      <c s="35" t="s">
        <v>2615</v>
      </c>
      <c s="6" t="s">
        <v>2561</v>
      </c>
      <c s="36" t="s">
        <v>2512</v>
      </c>
      <c s="37">
        <v>864.642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2452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1304</v>
      </c>
    </row>
    <row r="461" spans="1:13" ht="12.75">
      <c r="A461" t="s">
        <v>46</v>
      </c>
      <c r="C461" s="31" t="s">
        <v>2641</v>
      </c>
      <c r="E461" s="33" t="s">
        <v>2642</v>
      </c>
      <c r="J461" s="32">
        <f>0</f>
      </c>
      <c s="32">
        <f>0</f>
      </c>
      <c s="32">
        <f>0+L462+L466+L470+L474</f>
      </c>
      <c s="32">
        <f>0+M462+M466+M470+M474</f>
      </c>
    </row>
    <row r="462" spans="1:16" ht="25.5">
      <c r="A462" t="s">
        <v>49</v>
      </c>
      <c s="34" t="s">
        <v>681</v>
      </c>
      <c s="34" t="s">
        <v>2643</v>
      </c>
      <c s="35" t="s">
        <v>2615</v>
      </c>
      <c s="6" t="s">
        <v>2644</v>
      </c>
      <c s="36" t="s">
        <v>79</v>
      </c>
      <c s="37">
        <v>40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2452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51">
      <c r="A464" s="35" t="s">
        <v>56</v>
      </c>
      <c r="E464" s="40" t="s">
        <v>2645</v>
      </c>
    </row>
    <row r="465" spans="1:5" ht="12.75">
      <c r="A465" t="s">
        <v>58</v>
      </c>
      <c r="E465" s="39" t="s">
        <v>1304</v>
      </c>
    </row>
    <row r="466" spans="1:16" ht="25.5">
      <c r="A466" t="s">
        <v>49</v>
      </c>
      <c s="34" t="s">
        <v>682</v>
      </c>
      <c s="34" t="s">
        <v>2646</v>
      </c>
      <c s="35" t="s">
        <v>2615</v>
      </c>
      <c s="6" t="s">
        <v>2647</v>
      </c>
      <c s="36" t="s">
        <v>79</v>
      </c>
      <c s="37">
        <v>40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2452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51">
      <c r="A468" s="35" t="s">
        <v>56</v>
      </c>
      <c r="E468" s="40" t="s">
        <v>2645</v>
      </c>
    </row>
    <row r="469" spans="1:5" ht="12.75">
      <c r="A469" t="s">
        <v>58</v>
      </c>
      <c r="E469" s="39" t="s">
        <v>1304</v>
      </c>
    </row>
    <row r="470" spans="1:16" ht="12.75">
      <c r="A470" t="s">
        <v>49</v>
      </c>
      <c s="34" t="s">
        <v>683</v>
      </c>
      <c s="34" t="s">
        <v>2648</v>
      </c>
      <c s="35" t="s">
        <v>2615</v>
      </c>
      <c s="6" t="s">
        <v>2649</v>
      </c>
      <c s="36" t="s">
        <v>79</v>
      </c>
      <c s="37">
        <v>40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2452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51">
      <c r="A472" s="35" t="s">
        <v>56</v>
      </c>
      <c r="E472" s="40" t="s">
        <v>2645</v>
      </c>
    </row>
    <row r="473" spans="1:5" ht="12.75">
      <c r="A473" t="s">
        <v>58</v>
      </c>
      <c r="E473" s="39" t="s">
        <v>1304</v>
      </c>
    </row>
    <row r="474" spans="1:16" ht="12.75">
      <c r="A474" t="s">
        <v>49</v>
      </c>
      <c s="34" t="s">
        <v>684</v>
      </c>
      <c s="34" t="s">
        <v>2650</v>
      </c>
      <c s="35" t="s">
        <v>2615</v>
      </c>
      <c s="6" t="s">
        <v>2651</v>
      </c>
      <c s="36" t="s">
        <v>79</v>
      </c>
      <c s="37">
        <v>40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2452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51">
      <c r="A476" s="35" t="s">
        <v>56</v>
      </c>
      <c r="E476" s="40" t="s">
        <v>2645</v>
      </c>
    </row>
    <row r="477" spans="1:5" ht="12.75">
      <c r="A477" t="s">
        <v>58</v>
      </c>
      <c r="E477" s="39" t="s">
        <v>1304</v>
      </c>
    </row>
    <row r="478" spans="1:13" ht="12.75">
      <c r="A478" t="s">
        <v>46</v>
      </c>
      <c r="C478" s="31" t="s">
        <v>2652</v>
      </c>
      <c r="E478" s="33" t="s">
        <v>2586</v>
      </c>
      <c r="J478" s="32">
        <f>0</f>
      </c>
      <c s="32">
        <f>0</f>
      </c>
      <c s="32">
        <f>0+L479+L483+L487+L491</f>
      </c>
      <c s="32">
        <f>0+M479+M483+M487+M491</f>
      </c>
    </row>
    <row r="479" spans="1:16" ht="25.5">
      <c r="A479" t="s">
        <v>49</v>
      </c>
      <c s="34" t="s">
        <v>569</v>
      </c>
      <c s="34" t="s">
        <v>2587</v>
      </c>
      <c s="35" t="s">
        <v>2615</v>
      </c>
      <c s="6" t="s">
        <v>2588</v>
      </c>
      <c s="36" t="s">
        <v>79</v>
      </c>
      <c s="37">
        <v>36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2452</v>
      </c>
      <c>
        <f>(M479*21)/100</f>
      </c>
      <c t="s">
        <v>27</v>
      </c>
    </row>
    <row r="480" spans="1:5" ht="12.75">
      <c r="A480" s="35" t="s">
        <v>54</v>
      </c>
      <c r="E480" s="39" t="s">
        <v>5</v>
      </c>
    </row>
    <row r="481" spans="1:5" ht="12.75">
      <c r="A481" s="35" t="s">
        <v>56</v>
      </c>
      <c r="E481" s="40" t="s">
        <v>5</v>
      </c>
    </row>
    <row r="482" spans="1:5" ht="12.75">
      <c r="A482" t="s">
        <v>58</v>
      </c>
      <c r="E482" s="39" t="s">
        <v>1304</v>
      </c>
    </row>
    <row r="483" spans="1:16" ht="25.5">
      <c r="A483" t="s">
        <v>49</v>
      </c>
      <c s="34" t="s">
        <v>571</v>
      </c>
      <c s="34" t="s">
        <v>2653</v>
      </c>
      <c s="35" t="s">
        <v>2615</v>
      </c>
      <c s="6" t="s">
        <v>2654</v>
      </c>
      <c s="36" t="s">
        <v>100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2452</v>
      </c>
      <c>
        <f>(M483*21)/100</f>
      </c>
      <c t="s">
        <v>27</v>
      </c>
    </row>
    <row r="484" spans="1:5" ht="12.75">
      <c r="A484" s="35" t="s">
        <v>54</v>
      </c>
      <c r="E484" s="39" t="s">
        <v>5</v>
      </c>
    </row>
    <row r="485" spans="1:5" ht="12.75">
      <c r="A485" s="35" t="s">
        <v>56</v>
      </c>
      <c r="E485" s="40" t="s">
        <v>2655</v>
      </c>
    </row>
    <row r="486" spans="1:5" ht="12.75">
      <c r="A486" t="s">
        <v>58</v>
      </c>
      <c r="E486" s="39" t="s">
        <v>1304</v>
      </c>
    </row>
    <row r="487" spans="1:16" ht="25.5">
      <c r="A487" t="s">
        <v>49</v>
      </c>
      <c s="34" t="s">
        <v>574</v>
      </c>
      <c s="34" t="s">
        <v>2656</v>
      </c>
      <c s="35" t="s">
        <v>2615</v>
      </c>
      <c s="6" t="s">
        <v>2657</v>
      </c>
      <c s="36" t="s">
        <v>100</v>
      </c>
      <c s="37">
        <v>12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2452</v>
      </c>
      <c>
        <f>(M487*21)/100</f>
      </c>
      <c t="s">
        <v>27</v>
      </c>
    </row>
    <row r="488" spans="1:5" ht="12.75">
      <c r="A488" s="35" t="s">
        <v>54</v>
      </c>
      <c r="E488" s="39" t="s">
        <v>5</v>
      </c>
    </row>
    <row r="489" spans="1:5" ht="12.75">
      <c r="A489" s="35" t="s">
        <v>56</v>
      </c>
      <c r="E489" s="40" t="s">
        <v>2658</v>
      </c>
    </row>
    <row r="490" spans="1:5" ht="12.75">
      <c r="A490" t="s">
        <v>58</v>
      </c>
      <c r="E490" s="39" t="s">
        <v>1304</v>
      </c>
    </row>
    <row r="491" spans="1:16" ht="12.75">
      <c r="A491" t="s">
        <v>49</v>
      </c>
      <c s="34" t="s">
        <v>665</v>
      </c>
      <c s="34" t="s">
        <v>2659</v>
      </c>
      <c s="35" t="s">
        <v>2615</v>
      </c>
      <c s="6" t="s">
        <v>2660</v>
      </c>
      <c s="36" t="s">
        <v>100</v>
      </c>
      <c s="37">
        <v>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2452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12.75">
      <c r="A493" s="35" t="s">
        <v>56</v>
      </c>
      <c r="E493" s="40" t="s">
        <v>2661</v>
      </c>
    </row>
    <row r="494" spans="1:5" ht="12.75">
      <c r="A494" t="s">
        <v>58</v>
      </c>
      <c r="E494" s="39" t="s">
        <v>1304</v>
      </c>
    </row>
    <row r="495" spans="1:13" ht="12.75">
      <c r="A495" t="s">
        <v>46</v>
      </c>
      <c r="C495" s="31" t="s">
        <v>2662</v>
      </c>
      <c r="E495" s="33" t="s">
        <v>2590</v>
      </c>
      <c r="J495" s="32">
        <f>0</f>
      </c>
      <c s="32">
        <f>0</f>
      </c>
      <c s="32">
        <f>0+L496</f>
      </c>
      <c s="32">
        <f>0+M496</f>
      </c>
    </row>
    <row r="496" spans="1:16" ht="25.5">
      <c r="A496" t="s">
        <v>49</v>
      </c>
      <c s="34" t="s">
        <v>668</v>
      </c>
      <c s="34" t="s">
        <v>2591</v>
      </c>
      <c s="35" t="s">
        <v>2615</v>
      </c>
      <c s="6" t="s">
        <v>2592</v>
      </c>
      <c s="36" t="s">
        <v>52</v>
      </c>
      <c s="37">
        <v>1.614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2452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1304</v>
      </c>
    </row>
    <row r="500" spans="1:13" ht="12.75">
      <c r="A500" t="s">
        <v>46</v>
      </c>
      <c r="C500" s="31" t="s">
        <v>2663</v>
      </c>
      <c r="E500" s="33" t="s">
        <v>2664</v>
      </c>
      <c r="J500" s="32">
        <f>0</f>
      </c>
      <c s="32">
        <f>0</f>
      </c>
      <c s="32">
        <f>0+L501+L505+L509+L513</f>
      </c>
      <c s="32">
        <f>0+M501+M505+M509+M513</f>
      </c>
    </row>
    <row r="501" spans="1:16" ht="12.75">
      <c r="A501" t="s">
        <v>49</v>
      </c>
      <c s="34" t="s">
        <v>685</v>
      </c>
      <c s="34" t="s">
        <v>2665</v>
      </c>
      <c s="35" t="s">
        <v>5</v>
      </c>
      <c s="6" t="s">
        <v>2666</v>
      </c>
      <c s="36" t="s">
        <v>1273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2452</v>
      </c>
      <c>
        <f>(M501*21)/100</f>
      </c>
      <c t="s">
        <v>27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1304</v>
      </c>
    </row>
    <row r="505" spans="1:16" ht="12.75">
      <c r="A505" t="s">
        <v>49</v>
      </c>
      <c s="34" t="s">
        <v>686</v>
      </c>
      <c s="34" t="s">
        <v>2667</v>
      </c>
      <c s="35" t="s">
        <v>5</v>
      </c>
      <c s="6" t="s">
        <v>2668</v>
      </c>
      <c s="36" t="s">
        <v>1273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2452</v>
      </c>
      <c>
        <f>(M505*21)/100</f>
      </c>
      <c t="s">
        <v>27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56</v>
      </c>
      <c r="E507" s="40" t="s">
        <v>5</v>
      </c>
    </row>
    <row r="508" spans="1:5" ht="12.75">
      <c r="A508" t="s">
        <v>58</v>
      </c>
      <c r="E508" s="39" t="s">
        <v>1304</v>
      </c>
    </row>
    <row r="509" spans="1:16" ht="12.75">
      <c r="A509" t="s">
        <v>49</v>
      </c>
      <c s="34" t="s">
        <v>688</v>
      </c>
      <c s="34" t="s">
        <v>2669</v>
      </c>
      <c s="35" t="s">
        <v>5</v>
      </c>
      <c s="6" t="s">
        <v>2670</v>
      </c>
      <c s="36" t="s">
        <v>1273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2452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1304</v>
      </c>
    </row>
    <row r="513" spans="1:16" ht="12.75">
      <c r="A513" t="s">
        <v>49</v>
      </c>
      <c s="34" t="s">
        <v>689</v>
      </c>
      <c s="34" t="s">
        <v>2671</v>
      </c>
      <c s="35" t="s">
        <v>5</v>
      </c>
      <c s="6" t="s">
        <v>2672</v>
      </c>
      <c s="36" t="s">
        <v>1273</v>
      </c>
      <c s="37">
        <v>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2452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56</v>
      </c>
      <c r="E515" s="40" t="s">
        <v>5</v>
      </c>
    </row>
    <row r="516" spans="1:5" ht="12.75">
      <c r="A516" t="s">
        <v>58</v>
      </c>
      <c r="E516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2180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2180</v>
      </c>
      <c r="E4" s="26" t="s">
        <v>2181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2675</v>
      </c>
      <c r="E8" s="30" t="s">
        <v>2674</v>
      </c>
      <c r="J8" s="29">
        <f>0+J9+J22+J27+J40+J49+J70+J99+J116+J125</f>
      </c>
      <c s="29">
        <f>0+K9+K22+K27+K40+K49+K70+K99+K116+K125</f>
      </c>
      <c s="29">
        <f>0+L9+L22+L27+L40+L49+L70+L99+L116+L125</f>
      </c>
      <c s="29">
        <f>0+M9+M22+M27+M40+M49+M70+M99+M116+M125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41.44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1746</v>
      </c>
    </row>
    <row r="12" spans="1:5" ht="12.75">
      <c r="A12" s="35" t="s">
        <v>56</v>
      </c>
      <c r="E12" s="40" t="s">
        <v>2676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1744</v>
      </c>
      <c s="35" t="s">
        <v>27</v>
      </c>
      <c s="6" t="s">
        <v>1745</v>
      </c>
      <c s="36" t="s">
        <v>52</v>
      </c>
      <c s="37">
        <v>89.836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2677</v>
      </c>
    </row>
    <row r="17" spans="1:5" ht="25.5">
      <c r="A17" t="s">
        <v>58</v>
      </c>
      <c r="E17" s="39" t="s">
        <v>1748</v>
      </c>
    </row>
    <row r="18" spans="1:16" ht="12.75">
      <c r="A18" t="s">
        <v>49</v>
      </c>
      <c s="34" t="s">
        <v>26</v>
      </c>
      <c s="34" t="s">
        <v>1744</v>
      </c>
      <c s="35" t="s">
        <v>26</v>
      </c>
      <c s="6" t="s">
        <v>1745</v>
      </c>
      <c s="36" t="s">
        <v>52</v>
      </c>
      <c s="37">
        <v>12.59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2678</v>
      </c>
    </row>
    <row r="20" spans="1:5" ht="12.75">
      <c r="A20" s="35" t="s">
        <v>56</v>
      </c>
      <c r="E20" s="40" t="s">
        <v>2679</v>
      </c>
    </row>
    <row r="21" spans="1:5" ht="25.5">
      <c r="A21" t="s">
        <v>58</v>
      </c>
      <c r="E21" s="39" t="s">
        <v>1748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64</v>
      </c>
      <c s="34" t="s">
        <v>2200</v>
      </c>
      <c s="35" t="s">
        <v>5</v>
      </c>
      <c s="6" t="s">
        <v>2201</v>
      </c>
      <c s="36" t="s">
        <v>83</v>
      </c>
      <c s="37">
        <v>47.49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2680</v>
      </c>
    </row>
    <row r="26" spans="1:5" ht="318.75">
      <c r="A26" t="s">
        <v>58</v>
      </c>
      <c r="E26" s="39" t="s">
        <v>2203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2211</v>
      </c>
      <c s="35" t="s">
        <v>5</v>
      </c>
      <c s="6" t="s">
        <v>2212</v>
      </c>
      <c s="36" t="s">
        <v>83</v>
      </c>
      <c s="37">
        <v>6.049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2681</v>
      </c>
    </row>
    <row r="30" spans="1:5" ht="12.75">
      <c r="A30" s="35" t="s">
        <v>56</v>
      </c>
      <c r="E30" s="40" t="s">
        <v>2682</v>
      </c>
    </row>
    <row r="31" spans="1:5" ht="38.25">
      <c r="A31" t="s">
        <v>58</v>
      </c>
      <c r="E31" s="39" t="s">
        <v>2214</v>
      </c>
    </row>
    <row r="32" spans="1:16" ht="12.75">
      <c r="A32" t="s">
        <v>49</v>
      </c>
      <c s="34" t="s">
        <v>70</v>
      </c>
      <c s="34" t="s">
        <v>2683</v>
      </c>
      <c s="35" t="s">
        <v>5</v>
      </c>
      <c s="6" t="s">
        <v>2684</v>
      </c>
      <c s="36" t="s">
        <v>93</v>
      </c>
      <c s="37">
        <v>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2685</v>
      </c>
    </row>
    <row r="35" spans="1:5" ht="51">
      <c r="A35" t="s">
        <v>58</v>
      </c>
      <c r="E35" s="39" t="s">
        <v>2686</v>
      </c>
    </row>
    <row r="36" spans="1:16" ht="12.75">
      <c r="A36" t="s">
        <v>49</v>
      </c>
      <c s="34" t="s">
        <v>73</v>
      </c>
      <c s="34" t="s">
        <v>2687</v>
      </c>
      <c s="35" t="s">
        <v>5</v>
      </c>
      <c s="6" t="s">
        <v>2688</v>
      </c>
      <c s="36" t="s">
        <v>93</v>
      </c>
      <c s="37">
        <v>77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2689</v>
      </c>
    </row>
    <row r="39" spans="1:5" ht="63.75">
      <c r="A39" t="s">
        <v>58</v>
      </c>
      <c r="E39" s="39" t="s">
        <v>2220</v>
      </c>
    </row>
    <row r="40" spans="1:13" ht="12.75">
      <c r="A40" t="s">
        <v>46</v>
      </c>
      <c r="C40" s="31" t="s">
        <v>26</v>
      </c>
      <c r="E40" s="33" t="s">
        <v>1754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2690</v>
      </c>
      <c s="35" t="s">
        <v>5</v>
      </c>
      <c s="6" t="s">
        <v>2691</v>
      </c>
      <c s="36" t="s">
        <v>83</v>
      </c>
      <c s="37">
        <v>5.738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2692</v>
      </c>
    </row>
    <row r="43" spans="1:5" ht="89.25">
      <c r="A43" s="35" t="s">
        <v>56</v>
      </c>
      <c r="E43" s="40" t="s">
        <v>2693</v>
      </c>
    </row>
    <row r="44" spans="1:5" ht="382.5">
      <c r="A44" t="s">
        <v>58</v>
      </c>
      <c r="E44" s="39" t="s">
        <v>2694</v>
      </c>
    </row>
    <row r="45" spans="1:16" ht="12.75">
      <c r="A45" t="s">
        <v>49</v>
      </c>
      <c s="34" t="s">
        <v>80</v>
      </c>
      <c s="34" t="s">
        <v>2695</v>
      </c>
      <c s="35" t="s">
        <v>5</v>
      </c>
      <c s="6" t="s">
        <v>2696</v>
      </c>
      <c s="36" t="s">
        <v>52</v>
      </c>
      <c s="37">
        <v>1.313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38.25">
      <c r="A46" s="35" t="s">
        <v>54</v>
      </c>
      <c r="E46" s="39" t="s">
        <v>2697</v>
      </c>
    </row>
    <row r="47" spans="1:5" ht="38.25">
      <c r="A47" s="35" t="s">
        <v>56</v>
      </c>
      <c r="E47" s="40" t="s">
        <v>2698</v>
      </c>
    </row>
    <row r="48" spans="1:5" ht="293.25">
      <c r="A48" t="s">
        <v>58</v>
      </c>
      <c r="E48" s="39" t="s">
        <v>2274</v>
      </c>
    </row>
    <row r="49" spans="1:13" ht="12.75">
      <c r="A49" t="s">
        <v>46</v>
      </c>
      <c r="C49" s="31" t="s">
        <v>64</v>
      </c>
      <c r="E49" s="33" t="s">
        <v>1660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84</v>
      </c>
      <c s="34" t="s">
        <v>1760</v>
      </c>
      <c s="35" t="s">
        <v>5</v>
      </c>
      <c s="6" t="s">
        <v>1761</v>
      </c>
      <c s="36" t="s">
        <v>83</v>
      </c>
      <c s="37">
        <v>24.034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2692</v>
      </c>
    </row>
    <row r="52" spans="1:5" ht="38.25">
      <c r="A52" s="35" t="s">
        <v>56</v>
      </c>
      <c r="E52" s="40" t="s">
        <v>2699</v>
      </c>
    </row>
    <row r="53" spans="1:5" ht="369.75">
      <c r="A53" t="s">
        <v>58</v>
      </c>
      <c r="E53" s="39" t="s">
        <v>1764</v>
      </c>
    </row>
    <row r="54" spans="1:16" ht="12.75">
      <c r="A54" t="s">
        <v>49</v>
      </c>
      <c s="34" t="s">
        <v>87</v>
      </c>
      <c s="34" t="s">
        <v>2700</v>
      </c>
      <c s="35" t="s">
        <v>5</v>
      </c>
      <c s="6" t="s">
        <v>2701</v>
      </c>
      <c s="36" t="s">
        <v>52</v>
      </c>
      <c s="37">
        <v>6.413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2702</v>
      </c>
    </row>
    <row r="57" spans="1:5" ht="267.75">
      <c r="A57" t="s">
        <v>58</v>
      </c>
      <c r="E57" s="39" t="s">
        <v>2703</v>
      </c>
    </row>
    <row r="58" spans="1:16" ht="12.75">
      <c r="A58" t="s">
        <v>49</v>
      </c>
      <c s="34" t="s">
        <v>90</v>
      </c>
      <c s="34" t="s">
        <v>2704</v>
      </c>
      <c s="35" t="s">
        <v>5</v>
      </c>
      <c s="6" t="s">
        <v>2705</v>
      </c>
      <c s="36" t="s">
        <v>83</v>
      </c>
      <c s="37">
        <v>7.395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2706</v>
      </c>
    </row>
    <row r="60" spans="1:5" ht="51">
      <c r="A60" s="35" t="s">
        <v>56</v>
      </c>
      <c r="E60" s="40" t="s">
        <v>2707</v>
      </c>
    </row>
    <row r="61" spans="1:5" ht="369.75">
      <c r="A61" t="s">
        <v>58</v>
      </c>
      <c r="E61" s="39" t="s">
        <v>1764</v>
      </c>
    </row>
    <row r="62" spans="1:16" ht="12.75">
      <c r="A62" t="s">
        <v>49</v>
      </c>
      <c s="34" t="s">
        <v>94</v>
      </c>
      <c s="34" t="s">
        <v>2304</v>
      </c>
      <c s="35" t="s">
        <v>5</v>
      </c>
      <c s="6" t="s">
        <v>2305</v>
      </c>
      <c s="36" t="s">
        <v>83</v>
      </c>
      <c s="37">
        <v>7.626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2708</v>
      </c>
    </row>
    <row r="64" spans="1:5" ht="63.75">
      <c r="A64" s="35" t="s">
        <v>56</v>
      </c>
      <c r="E64" s="40" t="s">
        <v>2709</v>
      </c>
    </row>
    <row r="65" spans="1:5" ht="369.75">
      <c r="A65" t="s">
        <v>58</v>
      </c>
      <c r="E65" s="39" t="s">
        <v>1764</v>
      </c>
    </row>
    <row r="66" spans="1:16" ht="12.75">
      <c r="A66" t="s">
        <v>49</v>
      </c>
      <c s="34" t="s">
        <v>97</v>
      </c>
      <c s="34" t="s">
        <v>2308</v>
      </c>
      <c s="35" t="s">
        <v>5</v>
      </c>
      <c s="6" t="s">
        <v>2309</v>
      </c>
      <c s="36" t="s">
        <v>52</v>
      </c>
      <c s="37">
        <v>0.305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63.75">
      <c r="A68" s="35" t="s">
        <v>56</v>
      </c>
      <c r="E68" s="40" t="s">
        <v>2710</v>
      </c>
    </row>
    <row r="69" spans="1:5" ht="178.5">
      <c r="A69" t="s">
        <v>58</v>
      </c>
      <c r="E69" s="39" t="s">
        <v>2311</v>
      </c>
    </row>
    <row r="70" spans="1:13" ht="12.75">
      <c r="A70" t="s">
        <v>46</v>
      </c>
      <c r="C70" s="31" t="s">
        <v>70</v>
      </c>
      <c r="E70" s="33" t="s">
        <v>1765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25.5">
      <c r="A71" t="s">
        <v>49</v>
      </c>
      <c s="34" t="s">
        <v>101</v>
      </c>
      <c s="34" t="s">
        <v>1766</v>
      </c>
      <c s="35" t="s">
        <v>5</v>
      </c>
      <c s="6" t="s">
        <v>1767</v>
      </c>
      <c s="36" t="s">
        <v>79</v>
      </c>
      <c s="37">
        <v>14.987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2711</v>
      </c>
    </row>
    <row r="73" spans="1:5" ht="12.75">
      <c r="A73" s="35" t="s">
        <v>56</v>
      </c>
      <c r="E73" s="40" t="s">
        <v>2712</v>
      </c>
    </row>
    <row r="74" spans="1:5" ht="76.5">
      <c r="A74" t="s">
        <v>58</v>
      </c>
      <c r="E74" s="39" t="s">
        <v>1770</v>
      </c>
    </row>
    <row r="75" spans="1:16" ht="25.5">
      <c r="A75" t="s">
        <v>49</v>
      </c>
      <c s="34" t="s">
        <v>104</v>
      </c>
      <c s="34" t="s">
        <v>2327</v>
      </c>
      <c s="35" t="s">
        <v>47</v>
      </c>
      <c s="6" t="s">
        <v>2328</v>
      </c>
      <c s="36" t="s">
        <v>79</v>
      </c>
      <c s="37">
        <v>52.49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2713</v>
      </c>
    </row>
    <row r="77" spans="1:5" ht="12.75">
      <c r="A77" s="35" t="s">
        <v>56</v>
      </c>
      <c r="E77" s="40" t="s">
        <v>2714</v>
      </c>
    </row>
    <row r="78" spans="1:5" ht="76.5">
      <c r="A78" t="s">
        <v>58</v>
      </c>
      <c r="E78" s="39" t="s">
        <v>1770</v>
      </c>
    </row>
    <row r="79" spans="1:16" ht="25.5">
      <c r="A79" t="s">
        <v>49</v>
      </c>
      <c s="34" t="s">
        <v>107</v>
      </c>
      <c s="34" t="s">
        <v>2327</v>
      </c>
      <c s="35" t="s">
        <v>27</v>
      </c>
      <c s="6" t="s">
        <v>2328</v>
      </c>
      <c s="36" t="s">
        <v>79</v>
      </c>
      <c s="37">
        <v>2.94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2715</v>
      </c>
    </row>
    <row r="81" spans="1:5" ht="12.75">
      <c r="A81" s="35" t="s">
        <v>56</v>
      </c>
      <c r="E81" s="40" t="s">
        <v>2716</v>
      </c>
    </row>
    <row r="82" spans="1:5" ht="76.5">
      <c r="A82" t="s">
        <v>58</v>
      </c>
      <c r="E82" s="39" t="s">
        <v>1770</v>
      </c>
    </row>
    <row r="83" spans="1:16" ht="25.5">
      <c r="A83" t="s">
        <v>49</v>
      </c>
      <c s="34" t="s">
        <v>110</v>
      </c>
      <c s="34" t="s">
        <v>2717</v>
      </c>
      <c s="35" t="s">
        <v>47</v>
      </c>
      <c s="6" t="s">
        <v>2718</v>
      </c>
      <c s="36" t="s">
        <v>79</v>
      </c>
      <c s="37">
        <v>52.49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2713</v>
      </c>
    </row>
    <row r="85" spans="1:5" ht="12.75">
      <c r="A85" s="35" t="s">
        <v>56</v>
      </c>
      <c r="E85" s="40" t="s">
        <v>2714</v>
      </c>
    </row>
    <row r="86" spans="1:5" ht="76.5">
      <c r="A86" t="s">
        <v>58</v>
      </c>
      <c r="E86" s="39" t="s">
        <v>1770</v>
      </c>
    </row>
    <row r="87" spans="1:16" ht="25.5">
      <c r="A87" t="s">
        <v>49</v>
      </c>
      <c s="34" t="s">
        <v>113</v>
      </c>
      <c s="34" t="s">
        <v>2717</v>
      </c>
      <c s="35" t="s">
        <v>27</v>
      </c>
      <c s="6" t="s">
        <v>2718</v>
      </c>
      <c s="36" t="s">
        <v>79</v>
      </c>
      <c s="37">
        <v>4.9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2719</v>
      </c>
    </row>
    <row r="89" spans="1:5" ht="12.75">
      <c r="A89" s="35" t="s">
        <v>56</v>
      </c>
      <c r="E89" s="40" t="s">
        <v>2720</v>
      </c>
    </row>
    <row r="90" spans="1:5" ht="76.5">
      <c r="A90" t="s">
        <v>58</v>
      </c>
      <c r="E90" s="39" t="s">
        <v>1770</v>
      </c>
    </row>
    <row r="91" spans="1:16" ht="12.75">
      <c r="A91" t="s">
        <v>49</v>
      </c>
      <c s="34" t="s">
        <v>116</v>
      </c>
      <c s="34" t="s">
        <v>2721</v>
      </c>
      <c s="35" t="s">
        <v>5</v>
      </c>
      <c s="6" t="s">
        <v>2722</v>
      </c>
      <c s="36" t="s">
        <v>79</v>
      </c>
      <c s="37">
        <v>1.96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2723</v>
      </c>
    </row>
    <row r="93" spans="1:5" ht="12.75">
      <c r="A93" s="35" t="s">
        <v>56</v>
      </c>
      <c r="E93" s="40" t="s">
        <v>2724</v>
      </c>
    </row>
    <row r="94" spans="1:5" ht="76.5">
      <c r="A94" t="s">
        <v>58</v>
      </c>
      <c r="E94" s="39" t="s">
        <v>1770</v>
      </c>
    </row>
    <row r="95" spans="1:16" ht="12.75">
      <c r="A95" t="s">
        <v>49</v>
      </c>
      <c s="34" t="s">
        <v>119</v>
      </c>
      <c s="34" t="s">
        <v>2725</v>
      </c>
      <c s="35" t="s">
        <v>5</v>
      </c>
      <c s="6" t="s">
        <v>2726</v>
      </c>
      <c s="36" t="s">
        <v>79</v>
      </c>
      <c s="37">
        <v>107.264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2727</v>
      </c>
    </row>
    <row r="97" spans="1:5" ht="38.25">
      <c r="A97" s="35" t="s">
        <v>56</v>
      </c>
      <c r="E97" s="40" t="s">
        <v>2728</v>
      </c>
    </row>
    <row r="98" spans="1:5" ht="89.25">
      <c r="A98" t="s">
        <v>58</v>
      </c>
      <c r="E98" s="39" t="s">
        <v>2729</v>
      </c>
    </row>
    <row r="99" spans="1:13" ht="12.75">
      <c r="A99" t="s">
        <v>46</v>
      </c>
      <c r="C99" s="31" t="s">
        <v>73</v>
      </c>
      <c r="E99" s="33" t="s">
        <v>1690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122</v>
      </c>
      <c s="34" t="s">
        <v>2730</v>
      </c>
      <c s="35" t="s">
        <v>5</v>
      </c>
      <c s="6" t="s">
        <v>2731</v>
      </c>
      <c s="36" t="s">
        <v>79</v>
      </c>
      <c s="37">
        <v>149.87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89.25">
      <c r="A101" s="35" t="s">
        <v>54</v>
      </c>
      <c r="E101" s="39" t="s">
        <v>2732</v>
      </c>
    </row>
    <row r="102" spans="1:5" ht="25.5">
      <c r="A102" s="35" t="s">
        <v>56</v>
      </c>
      <c r="E102" s="40" t="s">
        <v>2733</v>
      </c>
    </row>
    <row r="103" spans="1:5" ht="51">
      <c r="A103" t="s">
        <v>58</v>
      </c>
      <c r="E103" s="39" t="s">
        <v>2353</v>
      </c>
    </row>
    <row r="104" spans="1:16" ht="12.75">
      <c r="A104" t="s">
        <v>49</v>
      </c>
      <c s="34" t="s">
        <v>125</v>
      </c>
      <c s="34" t="s">
        <v>2734</v>
      </c>
      <c s="35" t="s">
        <v>5</v>
      </c>
      <c s="6" t="s">
        <v>2735</v>
      </c>
      <c s="36" t="s">
        <v>79</v>
      </c>
      <c s="37">
        <v>49.5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2736</v>
      </c>
    </row>
    <row r="106" spans="1:5" ht="12.75">
      <c r="A106" s="35" t="s">
        <v>56</v>
      </c>
      <c r="E106" s="40" t="s">
        <v>2737</v>
      </c>
    </row>
    <row r="107" spans="1:5" ht="38.25">
      <c r="A107" t="s">
        <v>58</v>
      </c>
      <c r="E107" s="39" t="s">
        <v>2738</v>
      </c>
    </row>
    <row r="108" spans="1:16" ht="12.75">
      <c r="A108" t="s">
        <v>49</v>
      </c>
      <c s="34" t="s">
        <v>128</v>
      </c>
      <c s="34" t="s">
        <v>2354</v>
      </c>
      <c s="35" t="s">
        <v>27</v>
      </c>
      <c s="6" t="s">
        <v>2358</v>
      </c>
      <c s="36" t="s">
        <v>79</v>
      </c>
      <c s="37">
        <v>152.531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2356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63.75">
      <c r="A110" s="35" t="s">
        <v>56</v>
      </c>
      <c r="E110" s="40" t="s">
        <v>2739</v>
      </c>
    </row>
    <row r="111" spans="1:5" ht="409.5">
      <c r="A111" t="s">
        <v>58</v>
      </c>
      <c r="E111" s="39" t="s">
        <v>2740</v>
      </c>
    </row>
    <row r="112" spans="1:16" ht="12.75">
      <c r="A112" t="s">
        <v>49</v>
      </c>
      <c s="34" t="s">
        <v>131</v>
      </c>
      <c s="34" t="s">
        <v>2354</v>
      </c>
      <c s="35" t="s">
        <v>26</v>
      </c>
      <c s="6" t="s">
        <v>2361</v>
      </c>
      <c s="36" t="s">
        <v>79</v>
      </c>
      <c s="37">
        <v>27.591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2356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56</v>
      </c>
      <c r="E114" s="40" t="s">
        <v>2741</v>
      </c>
    </row>
    <row r="115" spans="1:5" ht="409.5">
      <c r="A115" t="s">
        <v>58</v>
      </c>
      <c r="E115" s="39" t="s">
        <v>2363</v>
      </c>
    </row>
    <row r="116" spans="1:13" ht="12.75">
      <c r="A116" t="s">
        <v>46</v>
      </c>
      <c r="C116" s="31" t="s">
        <v>76</v>
      </c>
      <c r="E116" s="33" t="s">
        <v>1694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135</v>
      </c>
      <c s="34" t="s">
        <v>2742</v>
      </c>
      <c s="35" t="s">
        <v>5</v>
      </c>
      <c s="6" t="s">
        <v>2743</v>
      </c>
      <c s="36" t="s">
        <v>93</v>
      </c>
      <c s="37">
        <v>20.162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2744</v>
      </c>
    </row>
    <row r="120" spans="1:5" ht="242.25">
      <c r="A120" t="s">
        <v>58</v>
      </c>
      <c r="E120" s="39" t="s">
        <v>2374</v>
      </c>
    </row>
    <row r="121" spans="1:16" ht="12.75">
      <c r="A121" t="s">
        <v>49</v>
      </c>
      <c s="34" t="s">
        <v>138</v>
      </c>
      <c s="34" t="s">
        <v>2745</v>
      </c>
      <c s="35" t="s">
        <v>5</v>
      </c>
      <c s="6" t="s">
        <v>2746</v>
      </c>
      <c s="36" t="s">
        <v>93</v>
      </c>
      <c s="37">
        <v>52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2747</v>
      </c>
    </row>
    <row r="124" spans="1:5" ht="25.5">
      <c r="A124" t="s">
        <v>58</v>
      </c>
      <c r="E124" s="39" t="s">
        <v>2748</v>
      </c>
    </row>
    <row r="125" spans="1:13" ht="12.75">
      <c r="A125" t="s">
        <v>46</v>
      </c>
      <c r="C125" s="31" t="s">
        <v>80</v>
      </c>
      <c r="E125" s="33" t="s">
        <v>1788</v>
      </c>
      <c r="J125" s="32">
        <f>0</f>
      </c>
      <c s="32">
        <f>0</f>
      </c>
      <c s="32">
        <f>0+L126+L130+L134+L138+L142+L146+L150+L154+L158+L162</f>
      </c>
      <c s="32">
        <f>0+M126+M130+M134+M138+M142+M146+M150+M154+M158+M162</f>
      </c>
    </row>
    <row r="126" spans="1:16" ht="12.75">
      <c r="A126" t="s">
        <v>49</v>
      </c>
      <c s="34" t="s">
        <v>141</v>
      </c>
      <c s="34" t="s">
        <v>2749</v>
      </c>
      <c s="35" t="s">
        <v>5</v>
      </c>
      <c s="6" t="s">
        <v>2750</v>
      </c>
      <c s="36" t="s">
        <v>93</v>
      </c>
      <c s="37">
        <v>15.4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2751</v>
      </c>
    </row>
    <row r="128" spans="1:5" ht="12.75">
      <c r="A128" s="35" t="s">
        <v>56</v>
      </c>
      <c r="E128" s="40" t="s">
        <v>2752</v>
      </c>
    </row>
    <row r="129" spans="1:5" ht="25.5">
      <c r="A129" t="s">
        <v>58</v>
      </c>
      <c r="E129" s="39" t="s">
        <v>2391</v>
      </c>
    </row>
    <row r="130" spans="1:16" ht="12.75">
      <c r="A130" t="s">
        <v>49</v>
      </c>
      <c s="34" t="s">
        <v>144</v>
      </c>
      <c s="34" t="s">
        <v>2753</v>
      </c>
      <c s="35" t="s">
        <v>5</v>
      </c>
      <c s="6" t="s">
        <v>2754</v>
      </c>
      <c s="36" t="s">
        <v>79</v>
      </c>
      <c s="37">
        <v>264.219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2755</v>
      </c>
    </row>
    <row r="133" spans="1:5" ht="25.5">
      <c r="A133" t="s">
        <v>58</v>
      </c>
      <c r="E133" s="39" t="s">
        <v>1797</v>
      </c>
    </row>
    <row r="134" spans="1:16" ht="12.75">
      <c r="A134" t="s">
        <v>49</v>
      </c>
      <c s="34" t="s">
        <v>147</v>
      </c>
      <c s="34" t="s">
        <v>2414</v>
      </c>
      <c s="35" t="s">
        <v>5</v>
      </c>
      <c s="6" t="s">
        <v>2415</v>
      </c>
      <c s="36" t="s">
        <v>79</v>
      </c>
      <c s="37">
        <v>149.87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2756</v>
      </c>
    </row>
    <row r="136" spans="1:5" ht="12.75">
      <c r="A136" s="35" t="s">
        <v>56</v>
      </c>
      <c r="E136" s="40" t="s">
        <v>2757</v>
      </c>
    </row>
    <row r="137" spans="1:5" ht="25.5">
      <c r="A137" t="s">
        <v>58</v>
      </c>
      <c r="E137" s="39" t="s">
        <v>1797</v>
      </c>
    </row>
    <row r="138" spans="1:16" ht="12.75">
      <c r="A138" t="s">
        <v>49</v>
      </c>
      <c s="34" t="s">
        <v>150</v>
      </c>
      <c s="34" t="s">
        <v>2758</v>
      </c>
      <c s="35" t="s">
        <v>5</v>
      </c>
      <c s="6" t="s">
        <v>2759</v>
      </c>
      <c s="36" t="s">
        <v>83</v>
      </c>
      <c s="37">
        <v>2.576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2760</v>
      </c>
    </row>
    <row r="141" spans="1:5" ht="114.75">
      <c r="A141" t="s">
        <v>58</v>
      </c>
      <c r="E141" s="39" t="s">
        <v>2761</v>
      </c>
    </row>
    <row r="142" spans="1:16" ht="12.75">
      <c r="A142" t="s">
        <v>49</v>
      </c>
      <c s="34" t="s">
        <v>153</v>
      </c>
      <c s="34" t="s">
        <v>1726</v>
      </c>
      <c s="35" t="s">
        <v>5</v>
      </c>
      <c s="6" t="s">
        <v>1727</v>
      </c>
      <c s="36" t="s">
        <v>83</v>
      </c>
      <c s="37">
        <v>14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2762</v>
      </c>
    </row>
    <row r="145" spans="1:5" ht="114.75">
      <c r="A145" t="s">
        <v>58</v>
      </c>
      <c r="E145" s="39" t="s">
        <v>2761</v>
      </c>
    </row>
    <row r="146" spans="1:16" ht="12.75">
      <c r="A146" t="s">
        <v>49</v>
      </c>
      <c s="34" t="s">
        <v>156</v>
      </c>
      <c s="34" t="s">
        <v>2763</v>
      </c>
      <c s="35" t="s">
        <v>5</v>
      </c>
      <c s="6" t="s">
        <v>2764</v>
      </c>
      <c s="36" t="s">
        <v>52</v>
      </c>
      <c s="37">
        <v>0.677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38.25">
      <c r="A148" s="35" t="s">
        <v>56</v>
      </c>
      <c r="E148" s="40" t="s">
        <v>2765</v>
      </c>
    </row>
    <row r="149" spans="1:5" ht="114.75">
      <c r="A149" t="s">
        <v>58</v>
      </c>
      <c r="E149" s="39" t="s">
        <v>2766</v>
      </c>
    </row>
    <row r="150" spans="1:16" ht="12.75">
      <c r="A150" t="s">
        <v>49</v>
      </c>
      <c s="34" t="s">
        <v>159</v>
      </c>
      <c s="34" t="s">
        <v>2767</v>
      </c>
      <c s="35" t="s">
        <v>5</v>
      </c>
      <c s="6" t="s">
        <v>2768</v>
      </c>
      <c s="36" t="s">
        <v>79</v>
      </c>
      <c s="37">
        <v>48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2769</v>
      </c>
    </row>
    <row r="153" spans="1:5" ht="76.5">
      <c r="A153" t="s">
        <v>58</v>
      </c>
      <c r="E153" s="39" t="s">
        <v>2770</v>
      </c>
    </row>
    <row r="154" spans="1:16" ht="12.75">
      <c r="A154" t="s">
        <v>49</v>
      </c>
      <c s="34" t="s">
        <v>162</v>
      </c>
      <c s="34" t="s">
        <v>2771</v>
      </c>
      <c s="35" t="s">
        <v>5</v>
      </c>
      <c s="6" t="s">
        <v>2772</v>
      </c>
      <c s="36" t="s">
        <v>83</v>
      </c>
      <c s="37">
        <v>8.648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38.25">
      <c r="A156" s="35" t="s">
        <v>56</v>
      </c>
      <c r="E156" s="40" t="s">
        <v>2773</v>
      </c>
    </row>
    <row r="157" spans="1:5" ht="76.5">
      <c r="A157" t="s">
        <v>58</v>
      </c>
      <c r="E157" s="39" t="s">
        <v>1814</v>
      </c>
    </row>
    <row r="158" spans="1:16" ht="12.75">
      <c r="A158" t="s">
        <v>49</v>
      </c>
      <c s="34" t="s">
        <v>165</v>
      </c>
      <c s="34" t="s">
        <v>1735</v>
      </c>
      <c s="35" t="s">
        <v>5</v>
      </c>
      <c s="6" t="s">
        <v>1736</v>
      </c>
      <c s="36" t="s">
        <v>93</v>
      </c>
      <c s="37">
        <v>12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2774</v>
      </c>
    </row>
    <row r="161" spans="1:5" ht="89.25">
      <c r="A161" t="s">
        <v>58</v>
      </c>
      <c r="E161" s="39" t="s">
        <v>2430</v>
      </c>
    </row>
    <row r="162" spans="1:16" ht="12.75">
      <c r="A162" t="s">
        <v>49</v>
      </c>
      <c s="34" t="s">
        <v>168</v>
      </c>
      <c s="34" t="s">
        <v>2437</v>
      </c>
      <c s="35" t="s">
        <v>5</v>
      </c>
      <c s="6" t="s">
        <v>2438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2439</v>
      </c>
    </row>
    <row r="164" spans="1:5" ht="12.75">
      <c r="A164" s="35" t="s">
        <v>56</v>
      </c>
      <c r="E164" s="40" t="s">
        <v>1752</v>
      </c>
    </row>
    <row r="165" spans="1:5" ht="12.75">
      <c r="A165" t="s">
        <v>58</v>
      </c>
      <c r="E1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2775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2775</v>
      </c>
      <c r="E4" s="26" t="s">
        <v>2776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2779</v>
      </c>
      <c r="E8" s="30" t="s">
        <v>2778</v>
      </c>
      <c r="J8" s="29">
        <f>0+J9+J18+J27+J56</f>
      </c>
      <c s="29">
        <f>0+K9+K18+K27+K56</f>
      </c>
      <c s="29">
        <f>0+L9+L18+L27+L56</f>
      </c>
      <c s="29">
        <f>0+M9+M18+M27+M56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2780</v>
      </c>
      <c s="35" t="s">
        <v>2615</v>
      </c>
      <c s="6" t="s">
        <v>2781</v>
      </c>
      <c s="36" t="s">
        <v>52</v>
      </c>
      <c s="37">
        <v>3027.42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38.25">
      <c r="A11" s="35" t="s">
        <v>54</v>
      </c>
      <c r="E11" s="39" t="s">
        <v>2782</v>
      </c>
    </row>
    <row r="12" spans="1:5" ht="409.5">
      <c r="A12" s="35" t="s">
        <v>56</v>
      </c>
      <c r="E12" s="40" t="s">
        <v>2783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2780</v>
      </c>
      <c s="35" t="s">
        <v>2450</v>
      </c>
      <c s="6" t="s">
        <v>2781</v>
      </c>
      <c s="36" t="s">
        <v>52</v>
      </c>
      <c s="37">
        <v>235.463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2784</v>
      </c>
    </row>
    <row r="16" spans="1:5" ht="191.25">
      <c r="A16" s="35" t="s">
        <v>56</v>
      </c>
      <c r="E16" s="40" t="s">
        <v>2785</v>
      </c>
    </row>
    <row r="17" spans="1:5" ht="25.5">
      <c r="A17" t="s">
        <v>58</v>
      </c>
      <c r="E17" s="39" t="s">
        <v>1748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2786</v>
      </c>
      <c s="35" t="s">
        <v>5</v>
      </c>
      <c s="6" t="s">
        <v>2787</v>
      </c>
      <c s="36" t="s">
        <v>83</v>
      </c>
      <c s="37">
        <v>1376.1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51">
      <c r="A20" s="35" t="s">
        <v>54</v>
      </c>
      <c r="E20" s="39" t="s">
        <v>2788</v>
      </c>
    </row>
    <row r="21" spans="1:5" ht="409.5">
      <c r="A21" s="35" t="s">
        <v>56</v>
      </c>
      <c r="E21" s="40" t="s">
        <v>2789</v>
      </c>
    </row>
    <row r="22" spans="1:5" ht="63.75">
      <c r="A22" t="s">
        <v>58</v>
      </c>
      <c r="E22" s="39" t="s">
        <v>1842</v>
      </c>
    </row>
    <row r="23" spans="1:16" ht="12.75">
      <c r="A23" t="s">
        <v>49</v>
      </c>
      <c s="34" t="s">
        <v>64</v>
      </c>
      <c s="34" t="s">
        <v>2790</v>
      </c>
      <c s="35" t="s">
        <v>5</v>
      </c>
      <c s="6" t="s">
        <v>2791</v>
      </c>
      <c s="36" t="s">
        <v>83</v>
      </c>
      <c s="37">
        <v>86.25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53">
      <c r="A25" s="35" t="s">
        <v>56</v>
      </c>
      <c r="E25" s="40" t="s">
        <v>2792</v>
      </c>
    </row>
    <row r="26" spans="1:5" ht="63.75">
      <c r="A26" t="s">
        <v>58</v>
      </c>
      <c r="E26" s="39" t="s">
        <v>1842</v>
      </c>
    </row>
    <row r="27" spans="1:13" ht="12.75">
      <c r="A27" t="s">
        <v>46</v>
      </c>
      <c r="C27" s="31" t="s">
        <v>67</v>
      </c>
      <c r="E27" s="33" t="s">
        <v>1322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80</v>
      </c>
      <c s="34" t="s">
        <v>2793</v>
      </c>
      <c s="35" t="s">
        <v>5</v>
      </c>
      <c s="6" t="s">
        <v>2794</v>
      </c>
      <c s="36" t="s">
        <v>79</v>
      </c>
      <c s="37">
        <v>11974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2795</v>
      </c>
    </row>
    <row r="30" spans="1:5" ht="369.75">
      <c r="A30" s="35" t="s">
        <v>56</v>
      </c>
      <c r="E30" s="40" t="s">
        <v>2796</v>
      </c>
    </row>
    <row r="31" spans="1:5" ht="51">
      <c r="A31" t="s">
        <v>58</v>
      </c>
      <c r="E31" s="39" t="s">
        <v>2797</v>
      </c>
    </row>
    <row r="32" spans="1:16" ht="12.75">
      <c r="A32" t="s">
        <v>49</v>
      </c>
      <c s="34" t="s">
        <v>84</v>
      </c>
      <c s="34" t="s">
        <v>2798</v>
      </c>
      <c s="35" t="s">
        <v>5</v>
      </c>
      <c s="6" t="s">
        <v>2799</v>
      </c>
      <c s="36" t="s">
        <v>79</v>
      </c>
      <c s="37">
        <v>15548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51">
      <c r="A33" s="35" t="s">
        <v>54</v>
      </c>
      <c r="E33" s="39" t="s">
        <v>2800</v>
      </c>
    </row>
    <row r="34" spans="1:5" ht="409.5">
      <c r="A34" s="35" t="s">
        <v>56</v>
      </c>
      <c r="E34" s="40" t="s">
        <v>2801</v>
      </c>
    </row>
    <row r="35" spans="1:5" ht="51">
      <c r="A35" t="s">
        <v>58</v>
      </c>
      <c r="E35" s="39" t="s">
        <v>2802</v>
      </c>
    </row>
    <row r="36" spans="1:16" ht="12.75">
      <c r="A36" t="s">
        <v>49</v>
      </c>
      <c s="34" t="s">
        <v>87</v>
      </c>
      <c s="34" t="s">
        <v>2803</v>
      </c>
      <c s="35" t="s">
        <v>5</v>
      </c>
      <c s="6" t="s">
        <v>2804</v>
      </c>
      <c s="36" t="s">
        <v>79</v>
      </c>
      <c s="37">
        <v>3574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7.5">
      <c r="A38" s="35" t="s">
        <v>56</v>
      </c>
      <c r="E38" s="40" t="s">
        <v>2805</v>
      </c>
    </row>
    <row r="39" spans="1:5" ht="140.25">
      <c r="A39" t="s">
        <v>58</v>
      </c>
      <c r="E39" s="39" t="s">
        <v>2806</v>
      </c>
    </row>
    <row r="40" spans="1:16" ht="12.75">
      <c r="A40" t="s">
        <v>49</v>
      </c>
      <c s="34" t="s">
        <v>90</v>
      </c>
      <c s="34" t="s">
        <v>2807</v>
      </c>
      <c s="35" t="s">
        <v>5</v>
      </c>
      <c s="6" t="s">
        <v>2808</v>
      </c>
      <c s="36" t="s">
        <v>79</v>
      </c>
      <c s="37">
        <v>8400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29.5">
      <c r="A42" s="35" t="s">
        <v>56</v>
      </c>
      <c r="E42" s="40" t="s">
        <v>2809</v>
      </c>
    </row>
    <row r="43" spans="1:5" ht="140.25">
      <c r="A43" t="s">
        <v>58</v>
      </c>
      <c r="E43" s="39" t="s">
        <v>2806</v>
      </c>
    </row>
    <row r="44" spans="1:16" ht="12.75">
      <c r="A44" t="s">
        <v>49</v>
      </c>
      <c s="34" t="s">
        <v>94</v>
      </c>
      <c s="34" t="s">
        <v>2810</v>
      </c>
      <c s="35" t="s">
        <v>5</v>
      </c>
      <c s="6" t="s">
        <v>2811</v>
      </c>
      <c s="36" t="s">
        <v>79</v>
      </c>
      <c s="37">
        <v>3574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7.5">
      <c r="A46" s="35" t="s">
        <v>56</v>
      </c>
      <c r="E46" s="40" t="s">
        <v>2805</v>
      </c>
    </row>
    <row r="47" spans="1:5" ht="140.25">
      <c r="A47" t="s">
        <v>58</v>
      </c>
      <c r="E47" s="39" t="s">
        <v>2812</v>
      </c>
    </row>
    <row r="48" spans="1:16" ht="12.75">
      <c r="A48" t="s">
        <v>49</v>
      </c>
      <c s="34" t="s">
        <v>97</v>
      </c>
      <c s="34" t="s">
        <v>2813</v>
      </c>
      <c s="35" t="s">
        <v>5</v>
      </c>
      <c s="6" t="s">
        <v>2814</v>
      </c>
      <c s="36" t="s">
        <v>79</v>
      </c>
      <c s="37">
        <v>3574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7.5">
      <c r="A50" s="35" t="s">
        <v>56</v>
      </c>
      <c r="E50" s="40" t="s">
        <v>2805</v>
      </c>
    </row>
    <row r="51" spans="1:5" ht="140.25">
      <c r="A51" t="s">
        <v>58</v>
      </c>
      <c r="E51" s="39" t="s">
        <v>2806</v>
      </c>
    </row>
    <row r="52" spans="1:16" ht="25.5">
      <c r="A52" t="s">
        <v>49</v>
      </c>
      <c s="34" t="s">
        <v>101</v>
      </c>
      <c s="34" t="s">
        <v>2815</v>
      </c>
      <c s="35" t="s">
        <v>5</v>
      </c>
      <c s="6" t="s">
        <v>2816</v>
      </c>
      <c s="36" t="s">
        <v>79</v>
      </c>
      <c s="37">
        <v>8400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29.5">
      <c r="A54" s="35" t="s">
        <v>56</v>
      </c>
      <c r="E54" s="40" t="s">
        <v>2809</v>
      </c>
    </row>
    <row r="55" spans="1:5" ht="140.25">
      <c r="A55" t="s">
        <v>58</v>
      </c>
      <c r="E55" s="39" t="s">
        <v>2806</v>
      </c>
    </row>
    <row r="56" spans="1:13" ht="12.75">
      <c r="A56" t="s">
        <v>46</v>
      </c>
      <c r="C56" s="31" t="s">
        <v>80</v>
      </c>
      <c r="E56" s="33" t="s">
        <v>1788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67</v>
      </c>
      <c s="34" t="s">
        <v>2817</v>
      </c>
      <c s="35" t="s">
        <v>5</v>
      </c>
      <c s="6" t="s">
        <v>2818</v>
      </c>
      <c s="36" t="s">
        <v>79</v>
      </c>
      <c s="37">
        <v>11949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2.5">
      <c r="A59" s="35" t="s">
        <v>56</v>
      </c>
      <c r="E59" s="40" t="s">
        <v>2819</v>
      </c>
    </row>
    <row r="60" spans="1:5" ht="25.5">
      <c r="A60" t="s">
        <v>58</v>
      </c>
      <c r="E60" s="39" t="s">
        <v>1797</v>
      </c>
    </row>
    <row r="61" spans="1:16" ht="25.5">
      <c r="A61" t="s">
        <v>49</v>
      </c>
      <c s="34" t="s">
        <v>70</v>
      </c>
      <c s="34" t="s">
        <v>2820</v>
      </c>
      <c s="35" t="s">
        <v>5</v>
      </c>
      <c s="6" t="s">
        <v>2821</v>
      </c>
      <c s="36" t="s">
        <v>79</v>
      </c>
      <c s="37">
        <v>370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2822</v>
      </c>
    </row>
    <row r="63" spans="1:5" ht="12.75">
      <c r="A63" s="35" t="s">
        <v>56</v>
      </c>
      <c r="E63" s="40" t="s">
        <v>5</v>
      </c>
    </row>
    <row r="64" spans="1:5" ht="38.25">
      <c r="A64" t="s">
        <v>58</v>
      </c>
      <c r="E64" s="39" t="s">
        <v>2823</v>
      </c>
    </row>
    <row r="65" spans="1:16" ht="12.75">
      <c r="A65" t="s">
        <v>49</v>
      </c>
      <c s="34" t="s">
        <v>73</v>
      </c>
      <c s="34" t="s">
        <v>2824</v>
      </c>
      <c s="35" t="s">
        <v>5</v>
      </c>
      <c s="6" t="s">
        <v>2825</v>
      </c>
      <c s="36" t="s">
        <v>93</v>
      </c>
      <c s="37">
        <v>1000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25.5">
      <c r="A68" t="s">
        <v>58</v>
      </c>
      <c r="E68" s="39" t="s">
        <v>2826</v>
      </c>
    </row>
    <row r="69" spans="1:16" ht="12.75">
      <c r="A69" t="s">
        <v>49</v>
      </c>
      <c s="34" t="s">
        <v>76</v>
      </c>
      <c s="34" t="s">
        <v>2827</v>
      </c>
      <c s="35" t="s">
        <v>5</v>
      </c>
      <c s="6" t="s">
        <v>2828</v>
      </c>
      <c s="36" t="s">
        <v>93</v>
      </c>
      <c s="37">
        <v>1000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2829</v>
      </c>
    </row>
    <row r="71" spans="1:5" ht="12.75">
      <c r="A71" s="35" t="s">
        <v>56</v>
      </c>
      <c r="E71" s="40" t="s">
        <v>5</v>
      </c>
    </row>
    <row r="72" spans="1:5" ht="38.25">
      <c r="A72" t="s">
        <v>58</v>
      </c>
      <c r="E72" s="39" t="s">
        <v>2830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COUNTIFS(L8:L406,"=0",A8:A406,"P")+COUNTIFS(L8:L406,"",A8:A406,"P")+SUM(Q8:Q406)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</f>
      </c>
    </row>
    <row r="10" spans="1:16" ht="25.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2.26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61</v>
      </c>
      <c s="36" t="s">
        <v>52</v>
      </c>
      <c s="37">
        <v>11.62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0.08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</v>
      </c>
      <c s="6" t="s">
        <v>66</v>
      </c>
      <c s="36" t="s">
        <v>52</v>
      </c>
      <c s="37">
        <v>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0.45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0.023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23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385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83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83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88</v>
      </c>
      <c s="35" t="s">
        <v>5</v>
      </c>
      <c s="6" t="s">
        <v>89</v>
      </c>
      <c s="36" t="s">
        <v>83</v>
      </c>
      <c s="37">
        <v>554.955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133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554.955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93</v>
      </c>
      <c s="37">
        <v>400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93</v>
      </c>
      <c s="37">
        <v>1838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93</v>
      </c>
      <c s="37">
        <v>1109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93</v>
      </c>
      <c s="37">
        <v>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100</v>
      </c>
      <c s="37">
        <v>45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100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93</v>
      </c>
      <c s="37">
        <v>1109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100</v>
      </c>
      <c s="37">
        <v>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93</v>
      </c>
      <c s="37">
        <v>350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28.645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134</v>
      </c>
      <c s="37">
        <v>218.44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134</v>
      </c>
      <c s="37">
        <v>1.38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134</v>
      </c>
      <c s="37">
        <v>216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134</v>
      </c>
      <c s="37">
        <v>28.645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134</v>
      </c>
      <c s="37">
        <v>218.44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134</v>
      </c>
      <c s="37">
        <v>1.38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134</v>
      </c>
      <c s="37">
        <v>216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93</v>
      </c>
      <c s="37">
        <v>40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93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100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100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100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100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25.5">
      <c r="A18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189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100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100</v>
      </c>
      <c s="37">
        <v>13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100</v>
      </c>
      <c s="37">
        <v>13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100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100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25.5">
      <c r="A210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100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100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189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25.5">
      <c r="A222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100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100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100</v>
      </c>
      <c s="37">
        <v>3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100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100</v>
      </c>
      <c s="37">
        <v>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100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100</v>
      </c>
      <c s="37">
        <v>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100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100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100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100</v>
      </c>
      <c s="37">
        <v>11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57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100</v>
      </c>
      <c s="37">
        <v>11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57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100</v>
      </c>
      <c s="37">
        <v>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57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100</v>
      </c>
      <c s="37">
        <v>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57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100</v>
      </c>
      <c s="37">
        <v>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57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100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100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25.5">
      <c r="A302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100</v>
      </c>
      <c s="37">
        <v>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25.5">
      <c r="A306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100</v>
      </c>
      <c s="37">
        <v>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57</v>
      </c>
    </row>
    <row r="309" spans="1:5" ht="12.75">
      <c r="A309" t="s">
        <v>58</v>
      </c>
      <c r="E309" s="39" t="s">
        <v>59</v>
      </c>
    </row>
    <row r="310" spans="1:16" ht="12.75">
      <c r="A310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100</v>
      </c>
      <c s="37">
        <v>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25.5">
      <c r="A314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100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100</v>
      </c>
      <c s="37">
        <v>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100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100</v>
      </c>
      <c s="37">
        <v>12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302</v>
      </c>
      <c s="34" t="s">
        <v>303</v>
      </c>
      <c s="35" t="s">
        <v>5</v>
      </c>
      <c s="6" t="s">
        <v>304</v>
      </c>
      <c s="36" t="s">
        <v>100</v>
      </c>
      <c s="37">
        <v>14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100</v>
      </c>
      <c s="37">
        <v>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100</v>
      </c>
      <c s="37">
        <v>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100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100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100</v>
      </c>
      <c s="37">
        <v>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320</v>
      </c>
      <c s="34" t="s">
        <v>321</v>
      </c>
      <c s="35" t="s">
        <v>5</v>
      </c>
      <c s="6" t="s">
        <v>322</v>
      </c>
      <c s="36" t="s">
        <v>100</v>
      </c>
      <c s="37">
        <v>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100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329</v>
      </c>
      <c s="37">
        <v>160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59</v>
      </c>
    </row>
    <row r="366" spans="1:16" ht="12.75">
      <c r="A366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329</v>
      </c>
      <c s="37">
        <v>48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56</v>
      </c>
      <c r="E368" s="40" t="s">
        <v>57</v>
      </c>
    </row>
    <row r="369" spans="1:5" ht="12.75">
      <c r="A369" t="s">
        <v>58</v>
      </c>
      <c r="E369" s="39" t="s">
        <v>59</v>
      </c>
    </row>
    <row r="370" spans="1:16" ht="12.75">
      <c r="A370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100</v>
      </c>
      <c s="37">
        <v>240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59</v>
      </c>
    </row>
    <row r="374" spans="1:16" ht="12.75">
      <c r="A374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100</v>
      </c>
      <c s="37">
        <v>13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56</v>
      </c>
      <c r="E376" s="40" t="s">
        <v>57</v>
      </c>
    </row>
    <row r="377" spans="1:5" ht="12.75">
      <c r="A377" t="s">
        <v>58</v>
      </c>
      <c r="E377" s="39" t="s">
        <v>59</v>
      </c>
    </row>
    <row r="378" spans="1:16" ht="25.5">
      <c r="A378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100</v>
      </c>
      <c s="37">
        <v>4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56</v>
      </c>
      <c r="E380" s="40" t="s">
        <v>57</v>
      </c>
    </row>
    <row r="381" spans="1:5" ht="12.75">
      <c r="A381" t="s">
        <v>58</v>
      </c>
      <c r="E381" s="39" t="s">
        <v>59</v>
      </c>
    </row>
    <row r="382" spans="1:16" ht="25.5">
      <c r="A382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100</v>
      </c>
      <c s="37">
        <v>300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56</v>
      </c>
      <c r="E384" s="40" t="s">
        <v>57</v>
      </c>
    </row>
    <row r="385" spans="1:5" ht="12.75">
      <c r="A385" t="s">
        <v>58</v>
      </c>
      <c r="E385" s="39" t="s">
        <v>59</v>
      </c>
    </row>
    <row r="386" spans="1:16" ht="25.5">
      <c r="A386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100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56</v>
      </c>
      <c r="E388" s="40" t="s">
        <v>57</v>
      </c>
    </row>
    <row r="389" spans="1:5" ht="12.75">
      <c r="A389" t="s">
        <v>58</v>
      </c>
      <c r="E389" s="39" t="s">
        <v>59</v>
      </c>
    </row>
    <row r="390" spans="1:16" ht="12.75">
      <c r="A390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329</v>
      </c>
      <c s="37">
        <v>160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59</v>
      </c>
    </row>
    <row r="394" spans="1:16" ht="12.75">
      <c r="A394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100</v>
      </c>
      <c s="37">
        <v>7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56</v>
      </c>
      <c r="E396" s="40" t="s">
        <v>57</v>
      </c>
    </row>
    <row r="397" spans="1:5" ht="12.75">
      <c r="A397" t="s">
        <v>58</v>
      </c>
      <c r="E397" s="39" t="s">
        <v>59</v>
      </c>
    </row>
    <row r="398" spans="1:16" ht="25.5">
      <c r="A398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357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56</v>
      </c>
      <c r="E400" s="40" t="s">
        <v>57</v>
      </c>
    </row>
    <row r="401" spans="1:5" ht="12.75">
      <c r="A401" t="s">
        <v>58</v>
      </c>
      <c r="E401" s="39" t="s">
        <v>59</v>
      </c>
    </row>
    <row r="402" spans="1:16" ht="12.75">
      <c r="A402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100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56</v>
      </c>
      <c r="E404" s="40" t="s">
        <v>57</v>
      </c>
    </row>
    <row r="405" spans="1:5" ht="12.75">
      <c r="A405" t="s">
        <v>58</v>
      </c>
      <c r="E405" s="39" t="s">
        <v>59</v>
      </c>
    </row>
    <row r="406" spans="1:16" ht="12.75">
      <c r="A406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364</v>
      </c>
      <c s="37">
        <v>4.2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56</v>
      </c>
      <c r="E408" s="40" t="s">
        <v>57</v>
      </c>
    </row>
    <row r="409" spans="1:5" ht="12.75">
      <c r="A409" t="s">
        <v>58</v>
      </c>
      <c r="E40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2831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2831</v>
      </c>
      <c r="E4" s="26" t="s">
        <v>2832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2835</v>
      </c>
      <c r="E8" s="30" t="s">
        <v>2834</v>
      </c>
      <c r="J8" s="29">
        <f>0+J9+J14+J43+J60+J65+J74+J87+J92+J113+J150</f>
      </c>
      <c s="29">
        <f>0+K9+K14+K43+K60+K65+K74+K87+K92+K113+K150</f>
      </c>
      <c s="29">
        <f>0+L9+L14+L43+L60+L65+L74+L87+L92+L113+L150</f>
      </c>
      <c s="29">
        <f>0+M9+M14+M43+M60+M65+M74+M87+M92+M113+M150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2836</v>
      </c>
      <c s="35" t="s">
        <v>5</v>
      </c>
      <c s="6" t="s">
        <v>566</v>
      </c>
      <c s="36" t="s">
        <v>52</v>
      </c>
      <c s="37">
        <v>2655.81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2029</v>
      </c>
    </row>
    <row r="12" spans="1:5" ht="12.75">
      <c r="A12" s="35" t="s">
        <v>56</v>
      </c>
      <c r="E12" s="40" t="s">
        <v>2837</v>
      </c>
    </row>
    <row r="13" spans="1:5" ht="204">
      <c r="A13" t="s">
        <v>58</v>
      </c>
      <c r="E13" s="39" t="s">
        <v>2032</v>
      </c>
    </row>
    <row r="14" spans="1:13" ht="12.75">
      <c r="A14" t="s">
        <v>46</v>
      </c>
      <c r="C14" s="31" t="s">
        <v>47</v>
      </c>
      <c r="E14" s="33" t="s">
        <v>803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1610</v>
      </c>
      <c s="35" t="s">
        <v>5</v>
      </c>
      <c s="6" t="s">
        <v>1611</v>
      </c>
      <c s="36" t="s">
        <v>83</v>
      </c>
      <c s="37">
        <v>791.88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2838</v>
      </c>
    </row>
    <row r="17" spans="1:5" ht="12.75">
      <c r="A17" s="35" t="s">
        <v>56</v>
      </c>
      <c r="E17" s="40" t="s">
        <v>2839</v>
      </c>
    </row>
    <row r="18" spans="1:5" ht="409.5">
      <c r="A18" t="s">
        <v>58</v>
      </c>
      <c r="E18" s="39" t="s">
        <v>2840</v>
      </c>
    </row>
    <row r="19" spans="1:16" ht="12.75">
      <c r="A19" t="s">
        <v>49</v>
      </c>
      <c s="34" t="s">
        <v>26</v>
      </c>
      <c s="34" t="s">
        <v>1613</v>
      </c>
      <c s="35" t="s">
        <v>5</v>
      </c>
      <c s="6" t="s">
        <v>1600</v>
      </c>
      <c s="36" t="s">
        <v>83</v>
      </c>
      <c s="37">
        <v>3167.52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2841</v>
      </c>
    </row>
    <row r="21" spans="1:5" ht="12.75">
      <c r="A21" s="35" t="s">
        <v>56</v>
      </c>
      <c r="E21" s="40" t="s">
        <v>2842</v>
      </c>
    </row>
    <row r="22" spans="1:5" ht="25.5">
      <c r="A22" t="s">
        <v>58</v>
      </c>
      <c r="E22" s="39" t="s">
        <v>1602</v>
      </c>
    </row>
    <row r="23" spans="1:16" ht="12.75">
      <c r="A23" t="s">
        <v>49</v>
      </c>
      <c s="34" t="s">
        <v>64</v>
      </c>
      <c s="34" t="s">
        <v>1615</v>
      </c>
      <c s="35" t="s">
        <v>5</v>
      </c>
      <c s="6" t="s">
        <v>1616</v>
      </c>
      <c s="36" t="s">
        <v>83</v>
      </c>
      <c s="37">
        <v>1425.57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2843</v>
      </c>
    </row>
    <row r="25" spans="1:5" ht="12.75">
      <c r="A25" s="35" t="s">
        <v>56</v>
      </c>
      <c r="E25" s="40" t="s">
        <v>2844</v>
      </c>
    </row>
    <row r="26" spans="1:5" ht="409.5">
      <c r="A26" t="s">
        <v>58</v>
      </c>
      <c r="E26" s="39" t="s">
        <v>2840</v>
      </c>
    </row>
    <row r="27" spans="1:16" ht="12.75">
      <c r="A27" t="s">
        <v>49</v>
      </c>
      <c s="34" t="s">
        <v>67</v>
      </c>
      <c s="34" t="s">
        <v>1618</v>
      </c>
      <c s="35" t="s">
        <v>5</v>
      </c>
      <c s="6" t="s">
        <v>1600</v>
      </c>
      <c s="36" t="s">
        <v>83</v>
      </c>
      <c s="37">
        <v>2734.28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2841</v>
      </c>
    </row>
    <row r="29" spans="1:5" ht="12.75">
      <c r="A29" s="35" t="s">
        <v>56</v>
      </c>
      <c r="E29" s="40" t="s">
        <v>2845</v>
      </c>
    </row>
    <row r="30" spans="1:5" ht="25.5">
      <c r="A30" t="s">
        <v>58</v>
      </c>
      <c r="E30" s="39" t="s">
        <v>1602</v>
      </c>
    </row>
    <row r="31" spans="1:16" ht="12.75">
      <c r="A31" t="s">
        <v>49</v>
      </c>
      <c s="34" t="s">
        <v>70</v>
      </c>
      <c s="34" t="s">
        <v>2846</v>
      </c>
      <c s="35" t="s">
        <v>5</v>
      </c>
      <c s="6" t="s">
        <v>2847</v>
      </c>
      <c s="36" t="s">
        <v>83</v>
      </c>
      <c s="37">
        <v>137.517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2848</v>
      </c>
    </row>
    <row r="33" spans="1:5" ht="12.75">
      <c r="A33" s="35" t="s">
        <v>56</v>
      </c>
      <c r="E33" s="40" t="s">
        <v>2849</v>
      </c>
    </row>
    <row r="34" spans="1:5" ht="409.5">
      <c r="A34" t="s">
        <v>58</v>
      </c>
      <c r="E34" s="39" t="s">
        <v>2850</v>
      </c>
    </row>
    <row r="35" spans="1:16" ht="12.75">
      <c r="A35" t="s">
        <v>49</v>
      </c>
      <c s="34" t="s">
        <v>73</v>
      </c>
      <c s="34" t="s">
        <v>2851</v>
      </c>
      <c s="35" t="s">
        <v>5</v>
      </c>
      <c s="6" t="s">
        <v>2852</v>
      </c>
      <c s="36" t="s">
        <v>83</v>
      </c>
      <c s="37">
        <v>524.998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2853</v>
      </c>
    </row>
    <row r="37" spans="1:5" ht="12.75">
      <c r="A37" s="35" t="s">
        <v>56</v>
      </c>
      <c r="E37" s="40" t="s">
        <v>2854</v>
      </c>
    </row>
    <row r="38" spans="1:5" ht="395.25">
      <c r="A38" t="s">
        <v>58</v>
      </c>
      <c r="E38" s="39" t="s">
        <v>2855</v>
      </c>
    </row>
    <row r="39" spans="1:16" ht="12.75">
      <c r="A39" t="s">
        <v>49</v>
      </c>
      <c s="34" t="s">
        <v>76</v>
      </c>
      <c s="34" t="s">
        <v>1326</v>
      </c>
      <c s="35" t="s">
        <v>5</v>
      </c>
      <c s="6" t="s">
        <v>1327</v>
      </c>
      <c s="36" t="s">
        <v>79</v>
      </c>
      <c s="37">
        <v>1329.248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2856</v>
      </c>
    </row>
    <row r="41" spans="1:5" ht="12.75">
      <c r="A41" s="35" t="s">
        <v>56</v>
      </c>
      <c r="E41" s="40" t="s">
        <v>2857</v>
      </c>
    </row>
    <row r="42" spans="1:5" ht="25.5">
      <c r="A42" t="s">
        <v>58</v>
      </c>
      <c r="E42" s="39" t="s">
        <v>1836</v>
      </c>
    </row>
    <row r="43" spans="1:13" ht="12.75">
      <c r="A43" t="s">
        <v>46</v>
      </c>
      <c r="C43" s="31" t="s">
        <v>27</v>
      </c>
      <c r="E43" s="33" t="s">
        <v>2858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84</v>
      </c>
      <c s="34" t="s">
        <v>1634</v>
      </c>
      <c s="35" t="s">
        <v>5</v>
      </c>
      <c s="6" t="s">
        <v>1635</v>
      </c>
      <c s="36" t="s">
        <v>93</v>
      </c>
      <c s="37">
        <v>3128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2859</v>
      </c>
    </row>
    <row r="47" spans="1:5" ht="191.25">
      <c r="A47" t="s">
        <v>58</v>
      </c>
      <c r="E47" s="39" t="s">
        <v>1637</v>
      </c>
    </row>
    <row r="48" spans="1:16" ht="12.75">
      <c r="A48" t="s">
        <v>49</v>
      </c>
      <c s="34" t="s">
        <v>87</v>
      </c>
      <c s="34" t="s">
        <v>1638</v>
      </c>
      <c s="35" t="s">
        <v>5</v>
      </c>
      <c s="6" t="s">
        <v>1639</v>
      </c>
      <c s="36" t="s">
        <v>52</v>
      </c>
      <c s="37">
        <v>133.253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2860</v>
      </c>
    </row>
    <row r="51" spans="1:5" ht="38.25">
      <c r="A51" t="s">
        <v>58</v>
      </c>
      <c r="E51" s="39" t="s">
        <v>1641</v>
      </c>
    </row>
    <row r="52" spans="1:16" ht="12.75">
      <c r="A52" t="s">
        <v>49</v>
      </c>
      <c s="34" t="s">
        <v>90</v>
      </c>
      <c s="34" t="s">
        <v>1642</v>
      </c>
      <c s="35" t="s">
        <v>5</v>
      </c>
      <c s="6" t="s">
        <v>1643</v>
      </c>
      <c s="36" t="s">
        <v>79</v>
      </c>
      <c s="37">
        <v>1622.94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2861</v>
      </c>
    </row>
    <row r="55" spans="1:5" ht="25.5">
      <c r="A55" t="s">
        <v>58</v>
      </c>
      <c r="E55" s="39" t="s">
        <v>1645</v>
      </c>
    </row>
    <row r="56" spans="1:16" ht="12.75">
      <c r="A56" t="s">
        <v>49</v>
      </c>
      <c s="34" t="s">
        <v>94</v>
      </c>
      <c s="34" t="s">
        <v>1646</v>
      </c>
      <c s="35" t="s">
        <v>5</v>
      </c>
      <c s="6" t="s">
        <v>1647</v>
      </c>
      <c s="36" t="s">
        <v>100</v>
      </c>
      <c s="37">
        <v>346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2862</v>
      </c>
    </row>
    <row r="59" spans="1:5" ht="12.75">
      <c r="A59" t="s">
        <v>58</v>
      </c>
      <c r="E59" s="39" t="s">
        <v>1649</v>
      </c>
    </row>
    <row r="60" spans="1:13" ht="12.75">
      <c r="A60" t="s">
        <v>46</v>
      </c>
      <c r="C60" s="31" t="s">
        <v>119</v>
      </c>
      <c r="E60" s="33" t="s">
        <v>2863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80</v>
      </c>
      <c s="34" t="s">
        <v>1650</v>
      </c>
      <c s="35" t="s">
        <v>5</v>
      </c>
      <c s="6" t="s">
        <v>1651</v>
      </c>
      <c s="36" t="s">
        <v>79</v>
      </c>
      <c s="37">
        <v>628.769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2864</v>
      </c>
    </row>
    <row r="63" spans="1:5" ht="12.75">
      <c r="A63" s="35" t="s">
        <v>56</v>
      </c>
      <c r="E63" s="40" t="s">
        <v>2865</v>
      </c>
    </row>
    <row r="64" spans="1:5" ht="25.5">
      <c r="A64" t="s">
        <v>58</v>
      </c>
      <c r="E64" s="39" t="s">
        <v>2866</v>
      </c>
    </row>
    <row r="65" spans="1:13" ht="12.75">
      <c r="A65" t="s">
        <v>46</v>
      </c>
      <c r="C65" s="31" t="s">
        <v>171</v>
      </c>
      <c r="E65" s="33" t="s">
        <v>2867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97</v>
      </c>
      <c s="34" t="s">
        <v>2868</v>
      </c>
      <c s="35" t="s">
        <v>5</v>
      </c>
      <c s="6" t="s">
        <v>2869</v>
      </c>
      <c s="36" t="s">
        <v>93</v>
      </c>
      <c s="37">
        <v>1875.502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2870</v>
      </c>
    </row>
    <row r="68" spans="1:5" ht="12.75">
      <c r="A68" s="35" t="s">
        <v>56</v>
      </c>
      <c r="E68" s="40" t="s">
        <v>2871</v>
      </c>
    </row>
    <row r="69" spans="1:5" ht="38.25">
      <c r="A69" t="s">
        <v>58</v>
      </c>
      <c r="E69" s="39" t="s">
        <v>1899</v>
      </c>
    </row>
    <row r="70" spans="1:16" ht="12.75">
      <c r="A70" t="s">
        <v>49</v>
      </c>
      <c s="34" t="s">
        <v>101</v>
      </c>
      <c s="34" t="s">
        <v>2872</v>
      </c>
      <c s="35" t="s">
        <v>5</v>
      </c>
      <c s="6" t="s">
        <v>2873</v>
      </c>
      <c s="36" t="s">
        <v>1273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2356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2874</v>
      </c>
    </row>
    <row r="74" spans="1:13" ht="12.75">
      <c r="A74" t="s">
        <v>46</v>
      </c>
      <c r="C74" s="31" t="s">
        <v>64</v>
      </c>
      <c r="E74" s="33" t="s">
        <v>2875</v>
      </c>
      <c r="J74" s="32">
        <f>0</f>
      </c>
      <c s="32">
        <f>0</f>
      </c>
      <c s="32">
        <f>0+L75+L79+L83</f>
      </c>
      <c s="32">
        <f>0+M75+M79+M83</f>
      </c>
    </row>
    <row r="75" spans="1:16" ht="12.75">
      <c r="A75" t="s">
        <v>49</v>
      </c>
      <c s="34" t="s">
        <v>104</v>
      </c>
      <c s="34" t="s">
        <v>1664</v>
      </c>
      <c s="35" t="s">
        <v>5</v>
      </c>
      <c s="6" t="s">
        <v>1665</v>
      </c>
      <c s="36" t="s">
        <v>83</v>
      </c>
      <c s="37">
        <v>250.087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25.5">
      <c r="A76" s="35" t="s">
        <v>54</v>
      </c>
      <c r="E76" s="39" t="s">
        <v>2876</v>
      </c>
    </row>
    <row r="77" spans="1:5" ht="12.75">
      <c r="A77" s="35" t="s">
        <v>56</v>
      </c>
      <c r="E77" s="40" t="s">
        <v>2877</v>
      </c>
    </row>
    <row r="78" spans="1:5" ht="51">
      <c r="A78" t="s">
        <v>58</v>
      </c>
      <c r="E78" s="39" t="s">
        <v>2878</v>
      </c>
    </row>
    <row r="79" spans="1:16" ht="12.75">
      <c r="A79" t="s">
        <v>49</v>
      </c>
      <c s="34" t="s">
        <v>107</v>
      </c>
      <c s="34" t="s">
        <v>2879</v>
      </c>
      <c s="35" t="s">
        <v>5</v>
      </c>
      <c s="6" t="s">
        <v>2880</v>
      </c>
      <c s="36" t="s">
        <v>83</v>
      </c>
      <c s="37">
        <v>19.61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2881</v>
      </c>
    </row>
    <row r="81" spans="1:5" ht="12.75">
      <c r="A81" s="35" t="s">
        <v>56</v>
      </c>
      <c r="E81" s="40" t="s">
        <v>2882</v>
      </c>
    </row>
    <row r="82" spans="1:5" ht="409.5">
      <c r="A82" t="s">
        <v>58</v>
      </c>
      <c r="E82" s="39" t="s">
        <v>2883</v>
      </c>
    </row>
    <row r="83" spans="1:16" ht="12.75">
      <c r="A83" t="s">
        <v>49</v>
      </c>
      <c s="34" t="s">
        <v>110</v>
      </c>
      <c s="34" t="s">
        <v>2884</v>
      </c>
      <c s="35" t="s">
        <v>5</v>
      </c>
      <c s="6" t="s">
        <v>2885</v>
      </c>
      <c s="36" t="s">
        <v>83</v>
      </c>
      <c s="37">
        <v>0.909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2886</v>
      </c>
    </row>
    <row r="85" spans="1:5" ht="12.75">
      <c r="A85" s="35" t="s">
        <v>56</v>
      </c>
      <c r="E85" s="40" t="s">
        <v>2887</v>
      </c>
    </row>
    <row r="86" spans="1:5" ht="51">
      <c r="A86" t="s">
        <v>58</v>
      </c>
      <c r="E86" s="39" t="s">
        <v>2888</v>
      </c>
    </row>
    <row r="87" spans="1:13" ht="12.75">
      <c r="A87" t="s">
        <v>46</v>
      </c>
      <c r="C87" s="31" t="s">
        <v>1689</v>
      </c>
      <c r="E87" s="33" t="s">
        <v>2889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49</v>
      </c>
      <c s="34" t="s">
        <v>113</v>
      </c>
      <c s="34" t="s">
        <v>2890</v>
      </c>
      <c s="35" t="s">
        <v>5</v>
      </c>
      <c s="6" t="s">
        <v>2891</v>
      </c>
      <c s="36" t="s">
        <v>79</v>
      </c>
      <c s="37">
        <v>909.12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2892</v>
      </c>
    </row>
    <row r="90" spans="1:5" ht="12.75">
      <c r="A90" s="35" t="s">
        <v>56</v>
      </c>
      <c r="E90" s="40" t="s">
        <v>2893</v>
      </c>
    </row>
    <row r="91" spans="1:5" ht="318.75">
      <c r="A91" t="s">
        <v>58</v>
      </c>
      <c r="E91" s="39" t="s">
        <v>2894</v>
      </c>
    </row>
    <row r="92" spans="1:13" ht="12.75">
      <c r="A92" t="s">
        <v>46</v>
      </c>
      <c r="C92" s="31" t="s">
        <v>76</v>
      </c>
      <c r="E92" s="33" t="s">
        <v>2895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49</v>
      </c>
      <c s="34" t="s">
        <v>116</v>
      </c>
      <c s="34" t="s">
        <v>2896</v>
      </c>
      <c s="35" t="s">
        <v>5</v>
      </c>
      <c s="6" t="s">
        <v>2897</v>
      </c>
      <c s="36" t="s">
        <v>93</v>
      </c>
      <c s="37">
        <v>920.706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2898</v>
      </c>
    </row>
    <row r="95" spans="1:5" ht="12.75">
      <c r="A95" s="35" t="s">
        <v>56</v>
      </c>
      <c r="E95" s="40" t="s">
        <v>2899</v>
      </c>
    </row>
    <row r="96" spans="1:5" ht="409.5">
      <c r="A96" t="s">
        <v>58</v>
      </c>
      <c r="E96" s="39" t="s">
        <v>2900</v>
      </c>
    </row>
    <row r="97" spans="1:16" ht="12.75">
      <c r="A97" t="s">
        <v>49</v>
      </c>
      <c s="34" t="s">
        <v>119</v>
      </c>
      <c s="34" t="s">
        <v>2901</v>
      </c>
      <c s="35" t="s">
        <v>5</v>
      </c>
      <c s="6" t="s">
        <v>2902</v>
      </c>
      <c s="36" t="s">
        <v>93</v>
      </c>
      <c s="37">
        <v>40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2903</v>
      </c>
    </row>
    <row r="99" spans="1:5" ht="12.75">
      <c r="A99" s="35" t="s">
        <v>56</v>
      </c>
      <c r="E99" s="40" t="s">
        <v>2904</v>
      </c>
    </row>
    <row r="100" spans="1:5" ht="408">
      <c r="A100" t="s">
        <v>58</v>
      </c>
      <c r="E100" s="39" t="s">
        <v>2905</v>
      </c>
    </row>
    <row r="101" spans="1:16" ht="12.75">
      <c r="A101" t="s">
        <v>49</v>
      </c>
      <c s="34" t="s">
        <v>122</v>
      </c>
      <c s="34" t="s">
        <v>1710</v>
      </c>
      <c s="35" t="s">
        <v>5</v>
      </c>
      <c s="6" t="s">
        <v>1711</v>
      </c>
      <c s="36" t="s">
        <v>83</v>
      </c>
      <c s="37">
        <v>16.4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2906</v>
      </c>
    </row>
    <row r="103" spans="1:5" ht="12.75">
      <c r="A103" s="35" t="s">
        <v>56</v>
      </c>
      <c r="E103" s="40" t="s">
        <v>2907</v>
      </c>
    </row>
    <row r="104" spans="1:5" ht="409.5">
      <c r="A104" t="s">
        <v>58</v>
      </c>
      <c r="E104" s="39" t="s">
        <v>2883</v>
      </c>
    </row>
    <row r="105" spans="1:16" ht="12.75">
      <c r="A105" t="s">
        <v>49</v>
      </c>
      <c s="34" t="s">
        <v>125</v>
      </c>
      <c s="34" t="s">
        <v>2908</v>
      </c>
      <c s="35" t="s">
        <v>5</v>
      </c>
      <c s="6" t="s">
        <v>2909</v>
      </c>
      <c s="36" t="s">
        <v>83</v>
      </c>
      <c s="37">
        <v>291.304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2910</v>
      </c>
    </row>
    <row r="107" spans="1:5" ht="12.75">
      <c r="A107" s="35" t="s">
        <v>56</v>
      </c>
      <c r="E107" s="40" t="s">
        <v>2911</v>
      </c>
    </row>
    <row r="108" spans="1:5" ht="409.5">
      <c r="A108" t="s">
        <v>58</v>
      </c>
      <c r="E108" s="39" t="s">
        <v>2883</v>
      </c>
    </row>
    <row r="109" spans="1:16" ht="12.75">
      <c r="A109" t="s">
        <v>49</v>
      </c>
      <c s="34" t="s">
        <v>128</v>
      </c>
      <c s="34" t="s">
        <v>2912</v>
      </c>
      <c s="35" t="s">
        <v>5</v>
      </c>
      <c s="6" t="s">
        <v>2913</v>
      </c>
      <c s="36" t="s">
        <v>83</v>
      </c>
      <c s="37">
        <v>25.398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2914</v>
      </c>
    </row>
    <row r="111" spans="1:5" ht="12.75">
      <c r="A111" s="35" t="s">
        <v>56</v>
      </c>
      <c r="E111" s="40" t="s">
        <v>2915</v>
      </c>
    </row>
    <row r="112" spans="1:5" ht="409.5">
      <c r="A112" t="s">
        <v>58</v>
      </c>
      <c r="E112" s="39" t="s">
        <v>2883</v>
      </c>
    </row>
    <row r="113" spans="1:13" ht="12.75">
      <c r="A113" t="s">
        <v>46</v>
      </c>
      <c r="C113" s="31" t="s">
        <v>326</v>
      </c>
      <c r="E113" s="33" t="s">
        <v>2916</v>
      </c>
      <c r="J113" s="32">
        <f>0</f>
      </c>
      <c s="32">
        <f>0</f>
      </c>
      <c s="32">
        <f>0+L114+L118+L122+L126+L130+L134+L138+L142+L146</f>
      </c>
      <c s="32">
        <f>0+M114+M118+M122+M126+M130+M134+M138+M142+M146</f>
      </c>
    </row>
    <row r="114" spans="1:16" ht="25.5">
      <c r="A114" t="s">
        <v>49</v>
      </c>
      <c s="34" t="s">
        <v>131</v>
      </c>
      <c s="34" t="s">
        <v>2917</v>
      </c>
      <c s="35" t="s">
        <v>5</v>
      </c>
      <c s="6" t="s">
        <v>2918</v>
      </c>
      <c s="36" t="s">
        <v>100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2919</v>
      </c>
    </row>
    <row r="116" spans="1:5" ht="12.75">
      <c r="A116" s="35" t="s">
        <v>56</v>
      </c>
      <c r="E116" s="40" t="s">
        <v>5</v>
      </c>
    </row>
    <row r="117" spans="1:5" ht="409.5">
      <c r="A117" t="s">
        <v>58</v>
      </c>
      <c r="E117" s="39" t="s">
        <v>2920</v>
      </c>
    </row>
    <row r="118" spans="1:16" ht="25.5">
      <c r="A118" t="s">
        <v>49</v>
      </c>
      <c s="34" t="s">
        <v>135</v>
      </c>
      <c s="34" t="s">
        <v>2921</v>
      </c>
      <c s="35" t="s">
        <v>5</v>
      </c>
      <c s="6" t="s">
        <v>2922</v>
      </c>
      <c s="36" t="s">
        <v>100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2923</v>
      </c>
    </row>
    <row r="120" spans="1:5" ht="12.75">
      <c r="A120" s="35" t="s">
        <v>56</v>
      </c>
      <c r="E120" s="40" t="s">
        <v>2924</v>
      </c>
    </row>
    <row r="121" spans="1:5" ht="409.5">
      <c r="A121" t="s">
        <v>58</v>
      </c>
      <c r="E121" s="39" t="s">
        <v>2920</v>
      </c>
    </row>
    <row r="122" spans="1:16" ht="25.5">
      <c r="A122" t="s">
        <v>49</v>
      </c>
      <c s="34" t="s">
        <v>138</v>
      </c>
      <c s="34" t="s">
        <v>2925</v>
      </c>
      <c s="35" t="s">
        <v>5</v>
      </c>
      <c s="6" t="s">
        <v>2926</v>
      </c>
      <c s="36" t="s">
        <v>100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2927</v>
      </c>
    </row>
    <row r="124" spans="1:5" ht="12.75">
      <c r="A124" s="35" t="s">
        <v>56</v>
      </c>
      <c r="E124" s="40" t="s">
        <v>5</v>
      </c>
    </row>
    <row r="125" spans="1:5" ht="409.5">
      <c r="A125" t="s">
        <v>58</v>
      </c>
      <c r="E125" s="39" t="s">
        <v>2920</v>
      </c>
    </row>
    <row r="126" spans="1:16" ht="25.5">
      <c r="A126" t="s">
        <v>49</v>
      </c>
      <c s="34" t="s">
        <v>141</v>
      </c>
      <c s="34" t="s">
        <v>2928</v>
      </c>
      <c s="35" t="s">
        <v>5</v>
      </c>
      <c s="6" t="s">
        <v>2929</v>
      </c>
      <c s="36" t="s">
        <v>100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2930</v>
      </c>
    </row>
    <row r="128" spans="1:5" ht="12.75">
      <c r="A128" s="35" t="s">
        <v>56</v>
      </c>
      <c r="E128" s="40" t="s">
        <v>2924</v>
      </c>
    </row>
    <row r="129" spans="1:5" ht="409.5">
      <c r="A129" t="s">
        <v>58</v>
      </c>
      <c r="E129" s="39" t="s">
        <v>2920</v>
      </c>
    </row>
    <row r="130" spans="1:16" ht="25.5">
      <c r="A130" t="s">
        <v>49</v>
      </c>
      <c s="34" t="s">
        <v>144</v>
      </c>
      <c s="34" t="s">
        <v>2931</v>
      </c>
      <c s="35" t="s">
        <v>5</v>
      </c>
      <c s="6" t="s">
        <v>2932</v>
      </c>
      <c s="36" t="s">
        <v>100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47</v>
      </c>
    </row>
    <row r="132" spans="1:5" ht="12.75">
      <c r="A132" s="35" t="s">
        <v>56</v>
      </c>
      <c r="E132" s="40" t="s">
        <v>5</v>
      </c>
    </row>
    <row r="133" spans="1:5" ht="409.5">
      <c r="A133" t="s">
        <v>58</v>
      </c>
      <c r="E133" s="39" t="s">
        <v>2920</v>
      </c>
    </row>
    <row r="134" spans="1:16" ht="25.5">
      <c r="A134" t="s">
        <v>49</v>
      </c>
      <c s="34" t="s">
        <v>147</v>
      </c>
      <c s="34" t="s">
        <v>2933</v>
      </c>
      <c s="35" t="s">
        <v>5</v>
      </c>
      <c s="6" t="s">
        <v>2934</v>
      </c>
      <c s="36" t="s">
        <v>100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2935</v>
      </c>
    </row>
    <row r="136" spans="1:5" ht="12.75">
      <c r="A136" s="35" t="s">
        <v>56</v>
      </c>
      <c r="E136" s="40" t="s">
        <v>2936</v>
      </c>
    </row>
    <row r="137" spans="1:5" ht="409.5">
      <c r="A137" t="s">
        <v>58</v>
      </c>
      <c r="E137" s="39" t="s">
        <v>2937</v>
      </c>
    </row>
    <row r="138" spans="1:16" ht="25.5">
      <c r="A138" t="s">
        <v>49</v>
      </c>
      <c s="34" t="s">
        <v>150</v>
      </c>
      <c s="34" t="s">
        <v>2938</v>
      </c>
      <c s="35" t="s">
        <v>5</v>
      </c>
      <c s="6" t="s">
        <v>2939</v>
      </c>
      <c s="36" t="s">
        <v>100</v>
      </c>
      <c s="37">
        <v>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2940</v>
      </c>
    </row>
    <row r="140" spans="1:5" ht="12.75">
      <c r="A140" s="35" t="s">
        <v>56</v>
      </c>
      <c r="E140" s="40" t="s">
        <v>2941</v>
      </c>
    </row>
    <row r="141" spans="1:5" ht="409.5">
      <c r="A141" t="s">
        <v>58</v>
      </c>
      <c r="E141" s="39" t="s">
        <v>2937</v>
      </c>
    </row>
    <row r="142" spans="1:16" ht="25.5">
      <c r="A142" t="s">
        <v>49</v>
      </c>
      <c s="34" t="s">
        <v>153</v>
      </c>
      <c s="34" t="s">
        <v>2942</v>
      </c>
      <c s="35" t="s">
        <v>5</v>
      </c>
      <c s="6" t="s">
        <v>2943</v>
      </c>
      <c s="36" t="s">
        <v>100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2944</v>
      </c>
    </row>
    <row r="144" spans="1:5" ht="12.75">
      <c r="A144" s="35" t="s">
        <v>56</v>
      </c>
      <c r="E144" s="40" t="s">
        <v>2945</v>
      </c>
    </row>
    <row r="145" spans="1:5" ht="409.5">
      <c r="A145" t="s">
        <v>58</v>
      </c>
      <c r="E145" s="39" t="s">
        <v>2937</v>
      </c>
    </row>
    <row r="146" spans="1:16" ht="25.5">
      <c r="A146" t="s">
        <v>49</v>
      </c>
      <c s="34" t="s">
        <v>156</v>
      </c>
      <c s="34" t="s">
        <v>2946</v>
      </c>
      <c s="35" t="s">
        <v>5</v>
      </c>
      <c s="6" t="s">
        <v>2947</v>
      </c>
      <c s="36" t="s">
        <v>100</v>
      </c>
      <c s="37">
        <v>19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373</v>
      </c>
      <c>
        <f>(M146*21)/100</f>
      </c>
      <c t="s">
        <v>27</v>
      </c>
    </row>
    <row r="147" spans="1:5" ht="12.75">
      <c r="A147" s="35" t="s">
        <v>54</v>
      </c>
      <c r="E147" s="39" t="s">
        <v>2948</v>
      </c>
    </row>
    <row r="148" spans="1:5" ht="12.75">
      <c r="A148" s="35" t="s">
        <v>56</v>
      </c>
      <c r="E148" s="40" t="s">
        <v>2949</v>
      </c>
    </row>
    <row r="149" spans="1:5" ht="12.75">
      <c r="A149" t="s">
        <v>58</v>
      </c>
      <c r="E149" s="39" t="s">
        <v>1787</v>
      </c>
    </row>
    <row r="150" spans="1:13" ht="12.75">
      <c r="A150" t="s">
        <v>46</v>
      </c>
      <c r="C150" s="31" t="s">
        <v>339</v>
      </c>
      <c r="E150" s="33" t="s">
        <v>2950</v>
      </c>
      <c r="J150" s="32">
        <f>0</f>
      </c>
      <c s="32">
        <f>0</f>
      </c>
      <c s="32">
        <f>0+L151+L155</f>
      </c>
      <c s="32">
        <f>0+M151+M155</f>
      </c>
    </row>
    <row r="151" spans="1:16" ht="12.75">
      <c r="A151" t="s">
        <v>49</v>
      </c>
      <c s="34" t="s">
        <v>159</v>
      </c>
      <c s="34" t="s">
        <v>2951</v>
      </c>
      <c s="35" t="s">
        <v>5</v>
      </c>
      <c s="6" t="s">
        <v>2952</v>
      </c>
      <c s="36" t="s">
        <v>93</v>
      </c>
      <c s="37">
        <v>27.2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2953</v>
      </c>
    </row>
    <row r="153" spans="1:5" ht="12.75">
      <c r="A153" s="35" t="s">
        <v>56</v>
      </c>
      <c r="E153" s="40" t="s">
        <v>2954</v>
      </c>
    </row>
    <row r="154" spans="1:5" ht="127.5">
      <c r="A154" t="s">
        <v>58</v>
      </c>
      <c r="E154" s="39" t="s">
        <v>2955</v>
      </c>
    </row>
    <row r="155" spans="1:16" ht="12.75">
      <c r="A155" t="s">
        <v>49</v>
      </c>
      <c s="34" t="s">
        <v>162</v>
      </c>
      <c s="34" t="s">
        <v>2956</v>
      </c>
      <c s="35" t="s">
        <v>5</v>
      </c>
      <c s="6" t="s">
        <v>2957</v>
      </c>
      <c s="36" t="s">
        <v>93</v>
      </c>
      <c s="37">
        <v>117.2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373</v>
      </c>
      <c>
        <f>(M155*21)/100</f>
      </c>
      <c t="s">
        <v>27</v>
      </c>
    </row>
    <row r="156" spans="1:5" ht="12.75">
      <c r="A156" s="35" t="s">
        <v>54</v>
      </c>
      <c r="E156" s="39" t="s">
        <v>2958</v>
      </c>
    </row>
    <row r="157" spans="1:5" ht="12.75">
      <c r="A157" s="35" t="s">
        <v>56</v>
      </c>
      <c r="E157" s="40" t="s">
        <v>2959</v>
      </c>
    </row>
    <row r="158" spans="1:5" ht="25.5">
      <c r="A158" t="s">
        <v>58</v>
      </c>
      <c r="E158" s="39" t="s">
        <v>2391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2831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2831</v>
      </c>
      <c r="E4" s="26" t="s">
        <v>2832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COUNTIFS(L8:L337,"=0",A8:A337,"P")+COUNTIFS(L8:L337,"",A8:A337,"P")+SUM(Q8:Q337)</f>
      </c>
    </row>
    <row r="8" spans="1:13" ht="12.75">
      <c r="A8" t="s">
        <v>44</v>
      </c>
      <c r="C8" s="28" t="s">
        <v>2962</v>
      </c>
      <c r="E8" s="30" t="s">
        <v>2961</v>
      </c>
      <c r="J8" s="29">
        <f>0+J9+J50+J111+J128+J141+J154+J159+J164+J189+J218+J235+J248+J269+J306+J331+J336</f>
      </c>
      <c s="29">
        <f>0+K9+K50+K111+K128+K141+K154+K159+K164+K189+K218+K235+K248+K269+K306+K331+K336</f>
      </c>
      <c s="29">
        <f>0+L9+L50+L111+L128+L141+L154+L159+L164+L189+L218+L235+L248+L269+L306+L331+L336</f>
      </c>
      <c s="29">
        <f>0+M9+M50+M111+M128+M141+M154+M159+M164+M189+M218+M235+M248+M269+M306+M331+M336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2963</v>
      </c>
      <c s="35" t="s">
        <v>5</v>
      </c>
      <c s="6" t="s">
        <v>2964</v>
      </c>
      <c s="36" t="s">
        <v>83</v>
      </c>
      <c s="37">
        <v>88.992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2965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51">
      <c r="A12" s="35" t="s">
        <v>56</v>
      </c>
      <c r="E12" s="40" t="s">
        <v>2966</v>
      </c>
    </row>
    <row r="13" spans="1:5" ht="12.75">
      <c r="A13" t="s">
        <v>58</v>
      </c>
      <c r="E13" s="39" t="s">
        <v>1304</v>
      </c>
    </row>
    <row r="14" spans="1:16" ht="25.5">
      <c r="A14" t="s">
        <v>49</v>
      </c>
      <c s="34" t="s">
        <v>27</v>
      </c>
      <c s="34" t="s">
        <v>2967</v>
      </c>
      <c s="35" t="s">
        <v>5</v>
      </c>
      <c s="6" t="s">
        <v>2968</v>
      </c>
      <c s="36" t="s">
        <v>83</v>
      </c>
      <c s="37">
        <v>88.992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2965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2969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2970</v>
      </c>
      <c s="35" t="s">
        <v>5</v>
      </c>
      <c s="6" t="s">
        <v>2968</v>
      </c>
      <c s="36" t="s">
        <v>83</v>
      </c>
      <c s="37">
        <v>1601.856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2965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2971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2972</v>
      </c>
      <c s="35" t="s">
        <v>5</v>
      </c>
      <c s="6" t="s">
        <v>2973</v>
      </c>
      <c s="36" t="s">
        <v>52</v>
      </c>
      <c s="37">
        <v>240.278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2356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2974</v>
      </c>
    </row>
    <row r="25" spans="1:5" ht="12.75">
      <c r="A25" t="s">
        <v>58</v>
      </c>
      <c r="E25" s="39" t="s">
        <v>1304</v>
      </c>
    </row>
    <row r="26" spans="1:16" ht="12.75">
      <c r="A26" t="s">
        <v>49</v>
      </c>
      <c s="34" t="s">
        <v>67</v>
      </c>
      <c s="34" t="s">
        <v>2975</v>
      </c>
      <c s="35" t="s">
        <v>5</v>
      </c>
      <c s="6" t="s">
        <v>2976</v>
      </c>
      <c s="36" t="s">
        <v>79</v>
      </c>
      <c s="37">
        <v>241.8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2965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56</v>
      </c>
      <c r="E28" s="40" t="s">
        <v>2977</v>
      </c>
    </row>
    <row r="29" spans="1:5" ht="12.75">
      <c r="A29" t="s">
        <v>58</v>
      </c>
      <c r="E29" s="39" t="s">
        <v>1304</v>
      </c>
    </row>
    <row r="30" spans="1:16" ht="25.5">
      <c r="A30" t="s">
        <v>49</v>
      </c>
      <c s="34" t="s">
        <v>70</v>
      </c>
      <c s="34" t="s">
        <v>2978</v>
      </c>
      <c s="35" t="s">
        <v>5</v>
      </c>
      <c s="6" t="s">
        <v>2979</v>
      </c>
      <c s="36" t="s">
        <v>79</v>
      </c>
      <c s="37">
        <v>241.8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2965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2980</v>
      </c>
      <c s="35" t="s">
        <v>5</v>
      </c>
      <c s="6" t="s">
        <v>2981</v>
      </c>
      <c s="36" t="s">
        <v>79</v>
      </c>
      <c s="37">
        <v>241.8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2965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1304</v>
      </c>
    </row>
    <row r="38" spans="1:16" ht="25.5">
      <c r="A38" t="s">
        <v>49</v>
      </c>
      <c s="34" t="s">
        <v>76</v>
      </c>
      <c s="34" t="s">
        <v>2982</v>
      </c>
      <c s="35" t="s">
        <v>5</v>
      </c>
      <c s="6" t="s">
        <v>2983</v>
      </c>
      <c s="36" t="s">
        <v>79</v>
      </c>
      <c s="37">
        <v>241.8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2965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1304</v>
      </c>
    </row>
    <row r="42" spans="1:16" ht="25.5">
      <c r="A42" t="s">
        <v>49</v>
      </c>
      <c s="34" t="s">
        <v>80</v>
      </c>
      <c s="34" t="s">
        <v>2984</v>
      </c>
      <c s="35" t="s">
        <v>5</v>
      </c>
      <c s="6" t="s">
        <v>2985</v>
      </c>
      <c s="36" t="s">
        <v>83</v>
      </c>
      <c s="37">
        <v>154.8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2965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56</v>
      </c>
      <c r="E44" s="40" t="s">
        <v>2986</v>
      </c>
    </row>
    <row r="45" spans="1:5" ht="12.75">
      <c r="A45" t="s">
        <v>58</v>
      </c>
      <c r="E45" s="39" t="s">
        <v>1304</v>
      </c>
    </row>
    <row r="46" spans="1:16" ht="12.75">
      <c r="A46" t="s">
        <v>49</v>
      </c>
      <c s="34" t="s">
        <v>84</v>
      </c>
      <c s="34" t="s">
        <v>2987</v>
      </c>
      <c s="35" t="s">
        <v>5</v>
      </c>
      <c s="6" t="s">
        <v>2988</v>
      </c>
      <c s="36" t="s">
        <v>52</v>
      </c>
      <c s="37">
        <v>309.6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2965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2989</v>
      </c>
    </row>
    <row r="49" spans="1:5" ht="12.75">
      <c r="A49" t="s">
        <v>58</v>
      </c>
      <c r="E49" s="39" t="s">
        <v>1304</v>
      </c>
    </row>
    <row r="50" spans="1:13" ht="12.75">
      <c r="A50" t="s">
        <v>46</v>
      </c>
      <c r="C50" s="31" t="s">
        <v>2990</v>
      </c>
      <c r="E50" s="33" t="s">
        <v>2991</v>
      </c>
      <c r="J50" s="32">
        <f>0</f>
      </c>
      <c s="32">
        <f>0</f>
      </c>
      <c s="32">
        <f>0+L51+L55+L59+L63+L67+L71+L75+L79+L83+L87+L91+L95+L99+L103+L107</f>
      </c>
      <c s="32">
        <f>0+M51+M55+M59+M63+M67+M71+M75+M79+M83+M87+M91+M95+M99+M103+M107</f>
      </c>
    </row>
    <row r="51" spans="1:16" ht="25.5">
      <c r="A51" t="s">
        <v>49</v>
      </c>
      <c s="34" t="s">
        <v>119</v>
      </c>
      <c s="34" t="s">
        <v>2992</v>
      </c>
      <c s="35" t="s">
        <v>5</v>
      </c>
      <c s="6" t="s">
        <v>2993</v>
      </c>
      <c s="36" t="s">
        <v>83</v>
      </c>
      <c s="37">
        <v>6.03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2965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25.5">
      <c r="A53" s="35" t="s">
        <v>56</v>
      </c>
      <c r="E53" s="40" t="s">
        <v>2994</v>
      </c>
    </row>
    <row r="54" spans="1:5" ht="12.75">
      <c r="A54" t="s">
        <v>58</v>
      </c>
      <c r="E54" s="39" t="s">
        <v>1304</v>
      </c>
    </row>
    <row r="55" spans="1:16" ht="25.5">
      <c r="A55" t="s">
        <v>49</v>
      </c>
      <c s="34" t="s">
        <v>122</v>
      </c>
      <c s="34" t="s">
        <v>2995</v>
      </c>
      <c s="35" t="s">
        <v>47</v>
      </c>
      <c s="6" t="s">
        <v>2968</v>
      </c>
      <c s="36" t="s">
        <v>83</v>
      </c>
      <c s="37">
        <v>6.03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2965</v>
      </c>
      <c>
        <f>(M55*21)/100</f>
      </c>
      <c t="s">
        <v>27</v>
      </c>
    </row>
    <row r="56" spans="1:5" ht="38.25">
      <c r="A56" s="35" t="s">
        <v>54</v>
      </c>
      <c r="E56" s="39" t="s">
        <v>2996</v>
      </c>
    </row>
    <row r="57" spans="1:5" ht="12.75">
      <c r="A57" s="35" t="s">
        <v>56</v>
      </c>
      <c r="E57" s="40" t="s">
        <v>2997</v>
      </c>
    </row>
    <row r="58" spans="1:5" ht="12.75">
      <c r="A58" t="s">
        <v>58</v>
      </c>
      <c r="E58" s="39" t="s">
        <v>1304</v>
      </c>
    </row>
    <row r="59" spans="1:16" ht="25.5">
      <c r="A59" t="s">
        <v>49</v>
      </c>
      <c s="34" t="s">
        <v>125</v>
      </c>
      <c s="34" t="s">
        <v>2998</v>
      </c>
      <c s="35" t="s">
        <v>5</v>
      </c>
      <c s="6" t="s">
        <v>2968</v>
      </c>
      <c s="36" t="s">
        <v>83</v>
      </c>
      <c s="37">
        <v>84.42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2965</v>
      </c>
      <c>
        <f>(M59*21)/100</f>
      </c>
      <c t="s">
        <v>27</v>
      </c>
    </row>
    <row r="60" spans="1:5" ht="51">
      <c r="A60" s="35" t="s">
        <v>54</v>
      </c>
      <c r="E60" s="39" t="s">
        <v>2999</v>
      </c>
    </row>
    <row r="61" spans="1:5" ht="12.75">
      <c r="A61" s="35" t="s">
        <v>56</v>
      </c>
      <c r="E61" s="40" t="s">
        <v>3000</v>
      </c>
    </row>
    <row r="62" spans="1:5" ht="12.75">
      <c r="A62" t="s">
        <v>58</v>
      </c>
      <c r="E62" s="39" t="s">
        <v>1304</v>
      </c>
    </row>
    <row r="63" spans="1:16" ht="25.5">
      <c r="A63" t="s">
        <v>49</v>
      </c>
      <c s="34" t="s">
        <v>128</v>
      </c>
      <c s="34" t="s">
        <v>3001</v>
      </c>
      <c s="35" t="s">
        <v>5</v>
      </c>
      <c s="6" t="s">
        <v>3002</v>
      </c>
      <c s="36" t="s">
        <v>52</v>
      </c>
      <c s="37">
        <v>16.281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2965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3003</v>
      </c>
    </row>
    <row r="66" spans="1:5" ht="12.75">
      <c r="A66" t="s">
        <v>58</v>
      </c>
      <c r="E66" s="39" t="s">
        <v>1304</v>
      </c>
    </row>
    <row r="67" spans="1:16" ht="25.5">
      <c r="A67" t="s">
        <v>49</v>
      </c>
      <c s="34" t="s">
        <v>131</v>
      </c>
      <c s="34" t="s">
        <v>3004</v>
      </c>
      <c s="35" t="s">
        <v>47</v>
      </c>
      <c s="6" t="s">
        <v>3005</v>
      </c>
      <c s="36" t="s">
        <v>83</v>
      </c>
      <c s="37">
        <v>6.03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2965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56</v>
      </c>
      <c r="E69" s="40" t="s">
        <v>3006</v>
      </c>
    </row>
    <row r="70" spans="1:5" ht="12.75">
      <c r="A70" t="s">
        <v>58</v>
      </c>
      <c r="E70" s="39" t="s">
        <v>1304</v>
      </c>
    </row>
    <row r="71" spans="1:16" ht="12.75">
      <c r="A71" t="s">
        <v>49</v>
      </c>
      <c s="34" t="s">
        <v>135</v>
      </c>
      <c s="34" t="s">
        <v>3007</v>
      </c>
      <c s="35" t="s">
        <v>5</v>
      </c>
      <c s="6" t="s">
        <v>3008</v>
      </c>
      <c s="36" t="s">
        <v>52</v>
      </c>
      <c s="37">
        <v>12.06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2965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3009</v>
      </c>
    </row>
    <row r="74" spans="1:5" ht="12.75">
      <c r="A74" t="s">
        <v>58</v>
      </c>
      <c r="E74" s="39" t="s">
        <v>1304</v>
      </c>
    </row>
    <row r="75" spans="1:16" ht="25.5">
      <c r="A75" t="s">
        <v>49</v>
      </c>
      <c s="34" t="s">
        <v>138</v>
      </c>
      <c s="34" t="s">
        <v>3010</v>
      </c>
      <c s="35" t="s">
        <v>5</v>
      </c>
      <c s="6" t="s">
        <v>3011</v>
      </c>
      <c s="36" t="s">
        <v>83</v>
      </c>
      <c s="37">
        <v>6.03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2965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56</v>
      </c>
      <c r="E77" s="40" t="s">
        <v>3012</v>
      </c>
    </row>
    <row r="78" spans="1:5" ht="12.75">
      <c r="A78" t="s">
        <v>58</v>
      </c>
      <c r="E78" s="39" t="s">
        <v>1304</v>
      </c>
    </row>
    <row r="79" spans="1:16" ht="25.5">
      <c r="A79" t="s">
        <v>49</v>
      </c>
      <c s="34" t="s">
        <v>141</v>
      </c>
      <c s="34" t="s">
        <v>3013</v>
      </c>
      <c s="35" t="s">
        <v>5</v>
      </c>
      <c s="6" t="s">
        <v>3014</v>
      </c>
      <c s="36" t="s">
        <v>83</v>
      </c>
      <c s="37">
        <v>22.113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2965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3015</v>
      </c>
    </row>
    <row r="82" spans="1:5" ht="12.75">
      <c r="A82" t="s">
        <v>58</v>
      </c>
      <c r="E82" s="39" t="s">
        <v>1304</v>
      </c>
    </row>
    <row r="83" spans="1:16" ht="25.5">
      <c r="A83" t="s">
        <v>49</v>
      </c>
      <c s="34" t="s">
        <v>144</v>
      </c>
      <c s="34" t="s">
        <v>3004</v>
      </c>
      <c s="35" t="s">
        <v>5</v>
      </c>
      <c s="6" t="s">
        <v>3005</v>
      </c>
      <c s="36" t="s">
        <v>83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2965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3016</v>
      </c>
    </row>
    <row r="86" spans="1:5" ht="12.75">
      <c r="A86" t="s">
        <v>58</v>
      </c>
      <c r="E86" s="39" t="s">
        <v>1304</v>
      </c>
    </row>
    <row r="87" spans="1:16" ht="12.75">
      <c r="A87" t="s">
        <v>49</v>
      </c>
      <c s="34" t="s">
        <v>147</v>
      </c>
      <c s="34" t="s">
        <v>3017</v>
      </c>
      <c s="35" t="s">
        <v>5</v>
      </c>
      <c s="6" t="s">
        <v>3018</v>
      </c>
      <c s="36" t="s">
        <v>83</v>
      </c>
      <c s="37">
        <v>22.61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2965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1304</v>
      </c>
    </row>
    <row r="91" spans="1:16" ht="25.5">
      <c r="A91" t="s">
        <v>49</v>
      </c>
      <c s="34" t="s">
        <v>150</v>
      </c>
      <c s="34" t="s">
        <v>3019</v>
      </c>
      <c s="35" t="s">
        <v>5</v>
      </c>
      <c s="6" t="s">
        <v>2968</v>
      </c>
      <c s="36" t="s">
        <v>83</v>
      </c>
      <c s="37">
        <v>6.03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2965</v>
      </c>
      <c>
        <f>(M91*21)/100</f>
      </c>
      <c t="s">
        <v>27</v>
      </c>
    </row>
    <row r="92" spans="1:5" ht="38.25">
      <c r="A92" s="35" t="s">
        <v>54</v>
      </c>
      <c r="E92" s="39" t="s">
        <v>3020</v>
      </c>
    </row>
    <row r="93" spans="1:5" ht="12.75">
      <c r="A93" s="35" t="s">
        <v>56</v>
      </c>
      <c r="E93" s="40" t="s">
        <v>3021</v>
      </c>
    </row>
    <row r="94" spans="1:5" ht="12.75">
      <c r="A94" t="s">
        <v>58</v>
      </c>
      <c r="E94" s="39" t="s">
        <v>1304</v>
      </c>
    </row>
    <row r="95" spans="1:16" ht="25.5">
      <c r="A95" t="s">
        <v>49</v>
      </c>
      <c s="34" t="s">
        <v>153</v>
      </c>
      <c s="34" t="s">
        <v>3022</v>
      </c>
      <c s="35" t="s">
        <v>5</v>
      </c>
      <c s="6" t="s">
        <v>2968</v>
      </c>
      <c s="36" t="s">
        <v>83</v>
      </c>
      <c s="37">
        <v>84.42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2965</v>
      </c>
      <c>
        <f>(M95*21)/100</f>
      </c>
      <c t="s">
        <v>27</v>
      </c>
    </row>
    <row r="96" spans="1:5" ht="51">
      <c r="A96" s="35" t="s">
        <v>54</v>
      </c>
      <c r="E96" s="39" t="s">
        <v>3023</v>
      </c>
    </row>
    <row r="97" spans="1:5" ht="12.75">
      <c r="A97" s="35" t="s">
        <v>56</v>
      </c>
      <c r="E97" s="40" t="s">
        <v>3000</v>
      </c>
    </row>
    <row r="98" spans="1:5" ht="12.75">
      <c r="A98" t="s">
        <v>58</v>
      </c>
      <c r="E98" s="39" t="s">
        <v>1304</v>
      </c>
    </row>
    <row r="99" spans="1:16" ht="25.5">
      <c r="A99" t="s">
        <v>49</v>
      </c>
      <c s="34" t="s">
        <v>156</v>
      </c>
      <c s="34" t="s">
        <v>2995</v>
      </c>
      <c s="35" t="s">
        <v>5</v>
      </c>
      <c s="6" t="s">
        <v>2968</v>
      </c>
      <c s="36" t="s">
        <v>83</v>
      </c>
      <c s="37">
        <v>22.113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2965</v>
      </c>
      <c>
        <f>(M99*21)/100</f>
      </c>
      <c t="s">
        <v>27</v>
      </c>
    </row>
    <row r="100" spans="1:5" ht="38.25">
      <c r="A100" s="35" t="s">
        <v>54</v>
      </c>
      <c r="E100" s="39" t="s">
        <v>2996</v>
      </c>
    </row>
    <row r="101" spans="1:5" ht="12.75">
      <c r="A101" s="35" t="s">
        <v>56</v>
      </c>
      <c r="E101" s="40" t="s">
        <v>3024</v>
      </c>
    </row>
    <row r="102" spans="1:5" ht="12.75">
      <c r="A102" t="s">
        <v>58</v>
      </c>
      <c r="E102" s="39" t="s">
        <v>1304</v>
      </c>
    </row>
    <row r="103" spans="1:16" ht="25.5">
      <c r="A103" t="s">
        <v>49</v>
      </c>
      <c s="34" t="s">
        <v>159</v>
      </c>
      <c s="34" t="s">
        <v>2998</v>
      </c>
      <c s="35" t="s">
        <v>47</v>
      </c>
      <c s="6" t="s">
        <v>2968</v>
      </c>
      <c s="36" t="s">
        <v>83</v>
      </c>
      <c s="37">
        <v>309.582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2965</v>
      </c>
      <c>
        <f>(M103*21)/100</f>
      </c>
      <c t="s">
        <v>27</v>
      </c>
    </row>
    <row r="104" spans="1:5" ht="51">
      <c r="A104" s="35" t="s">
        <v>54</v>
      </c>
      <c r="E104" s="39" t="s">
        <v>2999</v>
      </c>
    </row>
    <row r="105" spans="1:5" ht="12.75">
      <c r="A105" s="35" t="s">
        <v>56</v>
      </c>
      <c r="E105" s="40" t="s">
        <v>3025</v>
      </c>
    </row>
    <row r="106" spans="1:5" ht="12.75">
      <c r="A106" t="s">
        <v>58</v>
      </c>
      <c r="E106" s="39" t="s">
        <v>1304</v>
      </c>
    </row>
    <row r="107" spans="1:16" ht="25.5">
      <c r="A107" t="s">
        <v>49</v>
      </c>
      <c s="34" t="s">
        <v>162</v>
      </c>
      <c s="34" t="s">
        <v>3026</v>
      </c>
      <c s="35" t="s">
        <v>3027</v>
      </c>
      <c s="6" t="s">
        <v>3002</v>
      </c>
      <c s="36" t="s">
        <v>52</v>
      </c>
      <c s="37">
        <v>50.657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2965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3028</v>
      </c>
    </row>
    <row r="110" spans="1:5" ht="12.75">
      <c r="A110" t="s">
        <v>58</v>
      </c>
      <c r="E110" s="39" t="s">
        <v>1304</v>
      </c>
    </row>
    <row r="111" spans="1:13" ht="12.75">
      <c r="A111" t="s">
        <v>46</v>
      </c>
      <c r="C111" s="31" t="s">
        <v>3029</v>
      </c>
      <c r="E111" s="33" t="s">
        <v>3030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165</v>
      </c>
      <c s="34" t="s">
        <v>3031</v>
      </c>
      <c s="35" t="s">
        <v>5</v>
      </c>
      <c s="6" t="s">
        <v>3032</v>
      </c>
      <c s="36" t="s">
        <v>83</v>
      </c>
      <c s="37">
        <v>5.896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2965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56</v>
      </c>
      <c r="E114" s="40" t="s">
        <v>3033</v>
      </c>
    </row>
    <row r="115" spans="1:5" ht="12.75">
      <c r="A115" t="s">
        <v>58</v>
      </c>
      <c r="E115" s="39" t="s">
        <v>1304</v>
      </c>
    </row>
    <row r="116" spans="1:16" ht="25.5">
      <c r="A116" t="s">
        <v>49</v>
      </c>
      <c s="34" t="s">
        <v>168</v>
      </c>
      <c s="34" t="s">
        <v>3034</v>
      </c>
      <c s="35" t="s">
        <v>5</v>
      </c>
      <c s="6" t="s">
        <v>3035</v>
      </c>
      <c s="36" t="s">
        <v>52</v>
      </c>
      <c s="37">
        <v>14.74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2965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3036</v>
      </c>
    </row>
    <row r="119" spans="1:5" ht="12.75">
      <c r="A119" t="s">
        <v>58</v>
      </c>
      <c r="E119" s="39" t="s">
        <v>1304</v>
      </c>
    </row>
    <row r="120" spans="1:16" ht="12.75">
      <c r="A120" t="s">
        <v>49</v>
      </c>
      <c s="34" t="s">
        <v>171</v>
      </c>
      <c s="34" t="s">
        <v>3037</v>
      </c>
      <c s="35" t="s">
        <v>5</v>
      </c>
      <c s="6" t="s">
        <v>3038</v>
      </c>
      <c s="36" t="s">
        <v>52</v>
      </c>
      <c s="37">
        <v>14.74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2965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3039</v>
      </c>
    </row>
    <row r="123" spans="1:5" ht="12.75">
      <c r="A123" t="s">
        <v>58</v>
      </c>
      <c r="E123" s="39" t="s">
        <v>1304</v>
      </c>
    </row>
    <row r="124" spans="1:16" ht="25.5">
      <c r="A124" t="s">
        <v>49</v>
      </c>
      <c s="34" t="s">
        <v>174</v>
      </c>
      <c s="34" t="s">
        <v>3040</v>
      </c>
      <c s="35" t="s">
        <v>5</v>
      </c>
      <c s="6" t="s">
        <v>3041</v>
      </c>
      <c s="36" t="s">
        <v>79</v>
      </c>
      <c s="37">
        <v>29.48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2965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3042</v>
      </c>
    </row>
    <row r="127" spans="1:5" ht="12.75">
      <c r="A127" t="s">
        <v>58</v>
      </c>
      <c r="E127" s="39" t="s">
        <v>1304</v>
      </c>
    </row>
    <row r="128" spans="1:13" ht="12.75">
      <c r="A128" t="s">
        <v>46</v>
      </c>
      <c r="C128" s="31" t="s">
        <v>3043</v>
      </c>
      <c r="E128" s="33" t="s">
        <v>3044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177</v>
      </c>
      <c s="34" t="s">
        <v>3045</v>
      </c>
      <c s="35" t="s">
        <v>5</v>
      </c>
      <c s="6" t="s">
        <v>3046</v>
      </c>
      <c s="36" t="s">
        <v>83</v>
      </c>
      <c s="37">
        <v>6.03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2965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3047</v>
      </c>
    </row>
    <row r="132" spans="1:5" ht="12.75">
      <c r="A132" t="s">
        <v>58</v>
      </c>
      <c r="E132" s="39" t="s">
        <v>1304</v>
      </c>
    </row>
    <row r="133" spans="1:16" ht="12.75">
      <c r="A133" t="s">
        <v>49</v>
      </c>
      <c s="34" t="s">
        <v>180</v>
      </c>
      <c s="34" t="s">
        <v>3048</v>
      </c>
      <c s="35" t="s">
        <v>5</v>
      </c>
      <c s="6" t="s">
        <v>3049</v>
      </c>
      <c s="36" t="s">
        <v>79</v>
      </c>
      <c s="37">
        <v>5.36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2965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3050</v>
      </c>
    </row>
    <row r="136" spans="1:5" ht="12.75">
      <c r="A136" t="s">
        <v>58</v>
      </c>
      <c r="E136" s="39" t="s">
        <v>1304</v>
      </c>
    </row>
    <row r="137" spans="1:16" ht="12.75">
      <c r="A137" t="s">
        <v>49</v>
      </c>
      <c s="34" t="s">
        <v>183</v>
      </c>
      <c s="34" t="s">
        <v>3051</v>
      </c>
      <c s="35" t="s">
        <v>5</v>
      </c>
      <c s="6" t="s">
        <v>3052</v>
      </c>
      <c s="36" t="s">
        <v>79</v>
      </c>
      <c s="37">
        <v>5.36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2965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1304</v>
      </c>
    </row>
    <row r="141" spans="1:13" ht="12.75">
      <c r="A141" t="s">
        <v>46</v>
      </c>
      <c r="C141" s="31" t="s">
        <v>3053</v>
      </c>
      <c r="E141" s="33" t="s">
        <v>3054</v>
      </c>
      <c r="J141" s="32">
        <f>0</f>
      </c>
      <c s="32">
        <f>0</f>
      </c>
      <c s="32">
        <f>0+L142+L146+L150</f>
      </c>
      <c s="32">
        <f>0+M142+M146+M150</f>
      </c>
    </row>
    <row r="142" spans="1:16" ht="25.5">
      <c r="A142" t="s">
        <v>49</v>
      </c>
      <c s="34" t="s">
        <v>186</v>
      </c>
      <c s="34" t="s">
        <v>3055</v>
      </c>
      <c s="35" t="s">
        <v>5</v>
      </c>
      <c s="6" t="s">
        <v>3056</v>
      </c>
      <c s="36" t="s">
        <v>83</v>
      </c>
      <c s="37">
        <v>7.156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2965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56</v>
      </c>
      <c r="E144" s="40" t="s">
        <v>3057</v>
      </c>
    </row>
    <row r="145" spans="1:5" ht="12.75">
      <c r="A145" t="s">
        <v>58</v>
      </c>
      <c r="E145" s="39" t="s">
        <v>1304</v>
      </c>
    </row>
    <row r="146" spans="1:16" ht="12.75">
      <c r="A146" t="s">
        <v>49</v>
      </c>
      <c s="34" t="s">
        <v>190</v>
      </c>
      <c s="34" t="s">
        <v>3058</v>
      </c>
      <c s="35" t="s">
        <v>5</v>
      </c>
      <c s="6" t="s">
        <v>3059</v>
      </c>
      <c s="36" t="s">
        <v>52</v>
      </c>
      <c s="37">
        <v>6.762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2965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3060</v>
      </c>
    </row>
    <row r="149" spans="1:5" ht="12.75">
      <c r="A149" t="s">
        <v>58</v>
      </c>
      <c r="E149" s="39" t="s">
        <v>1304</v>
      </c>
    </row>
    <row r="150" spans="1:16" ht="12.75">
      <c r="A150" t="s">
        <v>49</v>
      </c>
      <c s="34" t="s">
        <v>193</v>
      </c>
      <c s="34" t="s">
        <v>1278</v>
      </c>
      <c s="35" t="s">
        <v>5</v>
      </c>
      <c s="6" t="s">
        <v>3061</v>
      </c>
      <c s="36" t="s">
        <v>83</v>
      </c>
      <c s="37">
        <v>7.156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2356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1304</v>
      </c>
    </row>
    <row r="154" spans="1:13" ht="12.75">
      <c r="A154" t="s">
        <v>46</v>
      </c>
      <c r="C154" s="31" t="s">
        <v>3062</v>
      </c>
      <c r="E154" s="33" t="s">
        <v>3063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49</v>
      </c>
      <c s="34" t="s">
        <v>196</v>
      </c>
      <c s="34" t="s">
        <v>3064</v>
      </c>
      <c s="35" t="s">
        <v>5</v>
      </c>
      <c s="6" t="s">
        <v>3065</v>
      </c>
      <c s="36" t="s">
        <v>79</v>
      </c>
      <c s="37">
        <v>18.75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2965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3066</v>
      </c>
    </row>
    <row r="158" spans="1:5" ht="12.75">
      <c r="A158" t="s">
        <v>58</v>
      </c>
      <c r="E158" s="39" t="s">
        <v>1304</v>
      </c>
    </row>
    <row r="159" spans="1:13" ht="12.75">
      <c r="A159" t="s">
        <v>46</v>
      </c>
      <c r="C159" s="31" t="s">
        <v>3067</v>
      </c>
      <c r="E159" s="33" t="s">
        <v>3068</v>
      </c>
      <c r="J159" s="32">
        <f>0</f>
      </c>
      <c s="32">
        <f>0</f>
      </c>
      <c s="32">
        <f>0+L160</f>
      </c>
      <c s="32">
        <f>0+M160</f>
      </c>
    </row>
    <row r="160" spans="1:16" ht="25.5">
      <c r="A160" t="s">
        <v>49</v>
      </c>
      <c s="34" t="s">
        <v>199</v>
      </c>
      <c s="34" t="s">
        <v>3069</v>
      </c>
      <c s="35" t="s">
        <v>5</v>
      </c>
      <c s="6" t="s">
        <v>3070</v>
      </c>
      <c s="36" t="s">
        <v>79</v>
      </c>
      <c s="37">
        <v>17.889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2965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3071</v>
      </c>
    </row>
    <row r="163" spans="1:5" ht="12.75">
      <c r="A163" t="s">
        <v>58</v>
      </c>
      <c r="E163" s="39" t="s">
        <v>1304</v>
      </c>
    </row>
    <row r="164" spans="1:13" ht="12.75">
      <c r="A164" t="s">
        <v>46</v>
      </c>
      <c r="C164" s="31" t="s">
        <v>3072</v>
      </c>
      <c r="E164" s="33" t="s">
        <v>3073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25.5">
      <c r="A165" t="s">
        <v>49</v>
      </c>
      <c s="34" t="s">
        <v>202</v>
      </c>
      <c s="34" t="s">
        <v>3074</v>
      </c>
      <c s="35" t="s">
        <v>5</v>
      </c>
      <c s="6" t="s">
        <v>3075</v>
      </c>
      <c s="36" t="s">
        <v>83</v>
      </c>
      <c s="37">
        <v>2.7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2965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56</v>
      </c>
      <c r="E167" s="40" t="s">
        <v>3076</v>
      </c>
    </row>
    <row r="168" spans="1:5" ht="12.75">
      <c r="A168" t="s">
        <v>58</v>
      </c>
      <c r="E168" s="39" t="s">
        <v>1304</v>
      </c>
    </row>
    <row r="169" spans="1:16" ht="25.5">
      <c r="A169" t="s">
        <v>49</v>
      </c>
      <c s="34" t="s">
        <v>206</v>
      </c>
      <c s="34" t="s">
        <v>3077</v>
      </c>
      <c s="35" t="s">
        <v>5</v>
      </c>
      <c s="6" t="s">
        <v>3078</v>
      </c>
      <c s="36" t="s">
        <v>83</v>
      </c>
      <c s="37">
        <v>2.7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2965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1304</v>
      </c>
    </row>
    <row r="173" spans="1:16" ht="25.5">
      <c r="A173" t="s">
        <v>49</v>
      </c>
      <c s="34" t="s">
        <v>209</v>
      </c>
      <c s="34" t="s">
        <v>3079</v>
      </c>
      <c s="35" t="s">
        <v>5</v>
      </c>
      <c s="6" t="s">
        <v>3080</v>
      </c>
      <c s="36" t="s">
        <v>83</v>
      </c>
      <c s="37">
        <v>2.7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2965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1304</v>
      </c>
    </row>
    <row r="177" spans="1:16" ht="12.75">
      <c r="A177" t="s">
        <v>49</v>
      </c>
      <c s="34" t="s">
        <v>212</v>
      </c>
      <c s="34" t="s">
        <v>3081</v>
      </c>
      <c s="35" t="s">
        <v>5</v>
      </c>
      <c s="6" t="s">
        <v>3082</v>
      </c>
      <c s="36" t="s">
        <v>79</v>
      </c>
      <c s="37">
        <v>2.798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2965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3083</v>
      </c>
    </row>
    <row r="180" spans="1:5" ht="12.75">
      <c r="A180" t="s">
        <v>58</v>
      </c>
      <c r="E180" s="39" t="s">
        <v>1304</v>
      </c>
    </row>
    <row r="181" spans="1:16" ht="12.75">
      <c r="A181" t="s">
        <v>49</v>
      </c>
      <c s="34" t="s">
        <v>215</v>
      </c>
      <c s="34" t="s">
        <v>3084</v>
      </c>
      <c s="35" t="s">
        <v>5</v>
      </c>
      <c s="6" t="s">
        <v>3085</v>
      </c>
      <c s="36" t="s">
        <v>79</v>
      </c>
      <c s="37">
        <v>2.798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2965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1304</v>
      </c>
    </row>
    <row r="185" spans="1:16" ht="12.75">
      <c r="A185" t="s">
        <v>49</v>
      </c>
      <c s="34" t="s">
        <v>218</v>
      </c>
      <c s="34" t="s">
        <v>3086</v>
      </c>
      <c s="35" t="s">
        <v>5</v>
      </c>
      <c s="6" t="s">
        <v>3087</v>
      </c>
      <c s="36" t="s">
        <v>52</v>
      </c>
      <c s="37">
        <v>0.256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2965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3088</v>
      </c>
    </row>
    <row r="188" spans="1:5" ht="12.75">
      <c r="A188" t="s">
        <v>58</v>
      </c>
      <c r="E188" s="39" t="s">
        <v>1304</v>
      </c>
    </row>
    <row r="189" spans="1:13" ht="12.75">
      <c r="A189" t="s">
        <v>46</v>
      </c>
      <c r="C189" s="31" t="s">
        <v>3089</v>
      </c>
      <c r="E189" s="33" t="s">
        <v>3090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25.5">
      <c r="A190" t="s">
        <v>49</v>
      </c>
      <c s="34" t="s">
        <v>266</v>
      </c>
      <c s="34" t="s">
        <v>3091</v>
      </c>
      <c s="35" t="s">
        <v>5</v>
      </c>
      <c s="6" t="s">
        <v>3092</v>
      </c>
      <c s="36" t="s">
        <v>93</v>
      </c>
      <c s="37">
        <v>12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2965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3093</v>
      </c>
    </row>
    <row r="193" spans="1:5" ht="12.75">
      <c r="A193" t="s">
        <v>58</v>
      </c>
      <c r="E193" s="39" t="s">
        <v>1304</v>
      </c>
    </row>
    <row r="194" spans="1:16" ht="12.75">
      <c r="A194" t="s">
        <v>49</v>
      </c>
      <c s="34" t="s">
        <v>269</v>
      </c>
      <c s="34" t="s">
        <v>1271</v>
      </c>
      <c s="35" t="s">
        <v>5</v>
      </c>
      <c s="6" t="s">
        <v>3094</v>
      </c>
      <c s="36" t="s">
        <v>93</v>
      </c>
      <c s="37">
        <v>12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2356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1304</v>
      </c>
    </row>
    <row r="198" spans="1:16" ht="12.75">
      <c r="A198" t="s">
        <v>49</v>
      </c>
      <c s="34" t="s">
        <v>272</v>
      </c>
      <c s="34" t="s">
        <v>3095</v>
      </c>
      <c s="35" t="s">
        <v>5</v>
      </c>
      <c s="6" t="s">
        <v>3096</v>
      </c>
      <c s="36" t="s">
        <v>1994</v>
      </c>
      <c s="37">
        <v>132.096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2965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3097</v>
      </c>
    </row>
    <row r="201" spans="1:5" ht="12.75">
      <c r="A201" t="s">
        <v>58</v>
      </c>
      <c r="E201" s="39" t="s">
        <v>1304</v>
      </c>
    </row>
    <row r="202" spans="1:16" ht="12.75">
      <c r="A202" t="s">
        <v>49</v>
      </c>
      <c s="34" t="s">
        <v>275</v>
      </c>
      <c s="34" t="s">
        <v>3098</v>
      </c>
      <c s="35" t="s">
        <v>5</v>
      </c>
      <c s="6" t="s">
        <v>3099</v>
      </c>
      <c s="36" t="s">
        <v>52</v>
      </c>
      <c s="37">
        <v>0.129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2965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3100</v>
      </c>
    </row>
    <row r="205" spans="1:5" ht="12.75">
      <c r="A205" t="s">
        <v>58</v>
      </c>
      <c r="E205" s="39" t="s">
        <v>1304</v>
      </c>
    </row>
    <row r="206" spans="1:16" ht="12.75">
      <c r="A206" t="s">
        <v>49</v>
      </c>
      <c s="34" t="s">
        <v>278</v>
      </c>
      <c s="34" t="s">
        <v>3101</v>
      </c>
      <c s="35" t="s">
        <v>5</v>
      </c>
      <c s="6" t="s">
        <v>3102</v>
      </c>
      <c s="36" t="s">
        <v>1994</v>
      </c>
      <c s="37">
        <v>16.5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2356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3103</v>
      </c>
    </row>
    <row r="209" spans="1:5" ht="12.75">
      <c r="A209" t="s">
        <v>58</v>
      </c>
      <c r="E209" s="39" t="s">
        <v>1304</v>
      </c>
    </row>
    <row r="210" spans="1:16" ht="25.5">
      <c r="A210" t="s">
        <v>49</v>
      </c>
      <c s="34" t="s">
        <v>281</v>
      </c>
      <c s="34" t="s">
        <v>3104</v>
      </c>
      <c s="35" t="s">
        <v>5</v>
      </c>
      <c s="6" t="s">
        <v>3105</v>
      </c>
      <c s="36" t="s">
        <v>52</v>
      </c>
      <c s="37">
        <v>0.513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2965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1304</v>
      </c>
    </row>
    <row r="214" spans="1:16" ht="25.5">
      <c r="A214" t="s">
        <v>49</v>
      </c>
      <c s="34" t="s">
        <v>284</v>
      </c>
      <c s="34" t="s">
        <v>3106</v>
      </c>
      <c s="35" t="s">
        <v>5</v>
      </c>
      <c s="6" t="s">
        <v>3107</v>
      </c>
      <c s="36" t="s">
        <v>52</v>
      </c>
      <c s="37">
        <v>0.513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2965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1304</v>
      </c>
    </row>
    <row r="218" spans="1:13" ht="12.75">
      <c r="A218" t="s">
        <v>46</v>
      </c>
      <c r="C218" s="31" t="s">
        <v>3108</v>
      </c>
      <c r="E218" s="33" t="s">
        <v>3109</v>
      </c>
      <c r="J218" s="32">
        <f>0</f>
      </c>
      <c s="32">
        <f>0</f>
      </c>
      <c s="32">
        <f>0+L219+L223+L227+L231</f>
      </c>
      <c s="32">
        <f>0+M219+M223+M227+M231</f>
      </c>
    </row>
    <row r="219" spans="1:16" ht="25.5">
      <c r="A219" t="s">
        <v>49</v>
      </c>
      <c s="34" t="s">
        <v>287</v>
      </c>
      <c s="34" t="s">
        <v>3110</v>
      </c>
      <c s="35" t="s">
        <v>5</v>
      </c>
      <c s="6" t="s">
        <v>3111</v>
      </c>
      <c s="36" t="s">
        <v>79</v>
      </c>
      <c s="37">
        <v>30.627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2965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3112</v>
      </c>
    </row>
    <row r="222" spans="1:5" ht="12.75">
      <c r="A222" t="s">
        <v>58</v>
      </c>
      <c r="E222" s="39" t="s">
        <v>1304</v>
      </c>
    </row>
    <row r="223" spans="1:16" ht="12.75">
      <c r="A223" t="s">
        <v>49</v>
      </c>
      <c s="34" t="s">
        <v>290</v>
      </c>
      <c s="34" t="s">
        <v>3113</v>
      </c>
      <c s="35" t="s">
        <v>5</v>
      </c>
      <c s="6" t="s">
        <v>3114</v>
      </c>
      <c s="36" t="s">
        <v>79</v>
      </c>
      <c s="37">
        <v>30.627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2965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1304</v>
      </c>
    </row>
    <row r="227" spans="1:16" ht="12.75">
      <c r="A227" t="s">
        <v>49</v>
      </c>
      <c s="34" t="s">
        <v>293</v>
      </c>
      <c s="34" t="s">
        <v>3115</v>
      </c>
      <c s="35" t="s">
        <v>5</v>
      </c>
      <c s="6" t="s">
        <v>3116</v>
      </c>
      <c s="36" t="s">
        <v>79</v>
      </c>
      <c s="37">
        <v>30.627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2965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1304</v>
      </c>
    </row>
    <row r="231" spans="1:16" ht="12.75">
      <c r="A231" t="s">
        <v>49</v>
      </c>
      <c s="34" t="s">
        <v>296</v>
      </c>
      <c s="34" t="s">
        <v>3117</v>
      </c>
      <c s="35" t="s">
        <v>5</v>
      </c>
      <c s="6" t="s">
        <v>3118</v>
      </c>
      <c s="36" t="s">
        <v>93</v>
      </c>
      <c s="37">
        <v>13.99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2965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3119</v>
      </c>
    </row>
    <row r="234" spans="1:5" ht="12.75">
      <c r="A234" t="s">
        <v>58</v>
      </c>
      <c r="E234" s="39" t="s">
        <v>1304</v>
      </c>
    </row>
    <row r="235" spans="1:13" ht="12.75">
      <c r="A235" t="s">
        <v>46</v>
      </c>
      <c r="C235" s="31" t="s">
        <v>76</v>
      </c>
      <c r="E235" s="33" t="s">
        <v>1957</v>
      </c>
      <c r="J235" s="32">
        <f>0</f>
      </c>
      <c s="32">
        <f>0</f>
      </c>
      <c s="32">
        <f>0+L236+L240+L244</f>
      </c>
      <c s="32">
        <f>0+M236+M240+M244</f>
      </c>
    </row>
    <row r="236" spans="1:16" ht="12.75">
      <c r="A236" t="s">
        <v>49</v>
      </c>
      <c s="34" t="s">
        <v>87</v>
      </c>
      <c s="34" t="s">
        <v>3120</v>
      </c>
      <c s="35" t="s">
        <v>5</v>
      </c>
      <c s="6" t="s">
        <v>3121</v>
      </c>
      <c s="36" t="s">
        <v>100</v>
      </c>
      <c s="37">
        <v>22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2965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3122</v>
      </c>
    </row>
    <row r="239" spans="1:5" ht="12.75">
      <c r="A239" t="s">
        <v>58</v>
      </c>
      <c r="E239" s="39" t="s">
        <v>1304</v>
      </c>
    </row>
    <row r="240" spans="1:16" ht="25.5">
      <c r="A240" t="s">
        <v>49</v>
      </c>
      <c s="34" t="s">
        <v>90</v>
      </c>
      <c s="34" t="s">
        <v>3123</v>
      </c>
      <c s="35" t="s">
        <v>5</v>
      </c>
      <c s="6" t="s">
        <v>3124</v>
      </c>
      <c s="36" t="s">
        <v>52</v>
      </c>
      <c s="37">
        <v>1.1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2965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3125</v>
      </c>
    </row>
    <row r="243" spans="1:5" ht="12.75">
      <c r="A243" t="s">
        <v>58</v>
      </c>
      <c r="E243" s="39" t="s">
        <v>1304</v>
      </c>
    </row>
    <row r="244" spans="1:16" ht="25.5">
      <c r="A244" t="s">
        <v>49</v>
      </c>
      <c s="34" t="s">
        <v>94</v>
      </c>
      <c s="34" t="s">
        <v>3126</v>
      </c>
      <c s="35" t="s">
        <v>5</v>
      </c>
      <c s="6" t="s">
        <v>3127</v>
      </c>
      <c s="36" t="s">
        <v>52</v>
      </c>
      <c s="37">
        <v>2.2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2965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3128</v>
      </c>
    </row>
    <row r="247" spans="1:5" ht="12.75">
      <c r="A247" t="s">
        <v>58</v>
      </c>
      <c r="E247" s="39" t="s">
        <v>1304</v>
      </c>
    </row>
    <row r="248" spans="1:13" ht="12.75">
      <c r="A248" t="s">
        <v>46</v>
      </c>
      <c r="C248" s="31" t="s">
        <v>3129</v>
      </c>
      <c r="E248" s="33" t="s">
        <v>3130</v>
      </c>
      <c r="J248" s="32">
        <f>0</f>
      </c>
      <c s="32">
        <f>0</f>
      </c>
      <c s="32">
        <f>0+L249+L253+L257+L261+L265</f>
      </c>
      <c s="32">
        <f>0+M249+M253+M257+M261+M265</f>
      </c>
    </row>
    <row r="249" spans="1:16" ht="12.75">
      <c r="A249" t="s">
        <v>49</v>
      </c>
      <c s="34" t="s">
        <v>221</v>
      </c>
      <c s="34" t="s">
        <v>3131</v>
      </c>
      <c s="35" t="s">
        <v>5</v>
      </c>
      <c s="6" t="s">
        <v>3132</v>
      </c>
      <c s="36" t="s">
        <v>79</v>
      </c>
      <c s="37">
        <v>19.5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2356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56</v>
      </c>
      <c r="E251" s="40" t="s">
        <v>3133</v>
      </c>
    </row>
    <row r="252" spans="1:5" ht="12.75">
      <c r="A252" t="s">
        <v>58</v>
      </c>
      <c r="E252" s="39" t="s">
        <v>1304</v>
      </c>
    </row>
    <row r="253" spans="1:16" ht="25.5">
      <c r="A253" t="s">
        <v>49</v>
      </c>
      <c s="34" t="s">
        <v>224</v>
      </c>
      <c s="34" t="s">
        <v>3134</v>
      </c>
      <c s="35" t="s">
        <v>5</v>
      </c>
      <c s="6" t="s">
        <v>3135</v>
      </c>
      <c s="36" t="s">
        <v>79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2965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3136</v>
      </c>
    </row>
    <row r="256" spans="1:5" ht="12.75">
      <c r="A256" t="s">
        <v>58</v>
      </c>
      <c r="E256" s="39" t="s">
        <v>1304</v>
      </c>
    </row>
    <row r="257" spans="1:16" ht="25.5">
      <c r="A257" t="s">
        <v>49</v>
      </c>
      <c s="34" t="s">
        <v>227</v>
      </c>
      <c s="34" t="s">
        <v>3137</v>
      </c>
      <c s="35" t="s">
        <v>5</v>
      </c>
      <c s="6" t="s">
        <v>3138</v>
      </c>
      <c s="36" t="s">
        <v>93</v>
      </c>
      <c s="37">
        <v>12.5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2965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3139</v>
      </c>
    </row>
    <row r="260" spans="1:5" ht="12.75">
      <c r="A260" t="s">
        <v>58</v>
      </c>
      <c r="E260" s="39" t="s">
        <v>1304</v>
      </c>
    </row>
    <row r="261" spans="1:16" ht="25.5">
      <c r="A261" t="s">
        <v>49</v>
      </c>
      <c s="34" t="s">
        <v>230</v>
      </c>
      <c s="34" t="s">
        <v>3140</v>
      </c>
      <c s="35" t="s">
        <v>5</v>
      </c>
      <c s="6" t="s">
        <v>3141</v>
      </c>
      <c s="36" t="s">
        <v>93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2356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56</v>
      </c>
      <c r="E263" s="40" t="s">
        <v>3142</v>
      </c>
    </row>
    <row r="264" spans="1:5" ht="12.75">
      <c r="A264" t="s">
        <v>58</v>
      </c>
      <c r="E264" s="39" t="s">
        <v>1304</v>
      </c>
    </row>
    <row r="265" spans="1:16" ht="25.5">
      <c r="A265" t="s">
        <v>49</v>
      </c>
      <c s="34" t="s">
        <v>233</v>
      </c>
      <c s="34" t="s">
        <v>3143</v>
      </c>
      <c s="35" t="s">
        <v>5</v>
      </c>
      <c s="6" t="s">
        <v>3144</v>
      </c>
      <c s="36" t="s">
        <v>100</v>
      </c>
      <c s="37">
        <v>29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2965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56</v>
      </c>
      <c r="E267" s="40" t="s">
        <v>3145</v>
      </c>
    </row>
    <row r="268" spans="1:5" ht="12.75">
      <c r="A268" t="s">
        <v>58</v>
      </c>
      <c r="E268" s="39" t="s">
        <v>1304</v>
      </c>
    </row>
    <row r="269" spans="1:13" ht="12.75">
      <c r="A269" t="s">
        <v>46</v>
      </c>
      <c r="C269" s="31" t="s">
        <v>3146</v>
      </c>
      <c r="E269" s="33" t="s">
        <v>3147</v>
      </c>
      <c r="J269" s="32">
        <f>0</f>
      </c>
      <c s="32">
        <f>0</f>
      </c>
      <c s="32">
        <f>0+L270+L274+L278+L282+L286+L290+L294+L298+L302</f>
      </c>
      <c s="32">
        <f>0+M270+M274+M278+M282+M286+M290+M294+M298+M302</f>
      </c>
    </row>
    <row r="270" spans="1:16" ht="25.5">
      <c r="A270" t="s">
        <v>49</v>
      </c>
      <c s="34" t="s">
        <v>236</v>
      </c>
      <c s="34" t="s">
        <v>3148</v>
      </c>
      <c s="35" t="s">
        <v>5</v>
      </c>
      <c s="6" t="s">
        <v>3149</v>
      </c>
      <c s="36" t="s">
        <v>83</v>
      </c>
      <c s="37">
        <v>4.22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2965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38.25">
      <c r="A272" s="35" t="s">
        <v>56</v>
      </c>
      <c r="E272" s="40" t="s">
        <v>3150</v>
      </c>
    </row>
    <row r="273" spans="1:5" ht="12.75">
      <c r="A273" t="s">
        <v>58</v>
      </c>
      <c r="E273" s="39" t="s">
        <v>1304</v>
      </c>
    </row>
    <row r="274" spans="1:16" ht="25.5">
      <c r="A274" t="s">
        <v>49</v>
      </c>
      <c s="34" t="s">
        <v>239</v>
      </c>
      <c s="34" t="s">
        <v>3151</v>
      </c>
      <c s="35" t="s">
        <v>5</v>
      </c>
      <c s="6" t="s">
        <v>3152</v>
      </c>
      <c s="36" t="s">
        <v>83</v>
      </c>
      <c s="37">
        <v>4.22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2965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3153</v>
      </c>
    </row>
    <row r="277" spans="1:5" ht="12.75">
      <c r="A277" t="s">
        <v>58</v>
      </c>
      <c r="E277" s="39" t="s">
        <v>1304</v>
      </c>
    </row>
    <row r="278" spans="1:16" ht="12.75">
      <c r="A278" t="s">
        <v>49</v>
      </c>
      <c s="34" t="s">
        <v>242</v>
      </c>
      <c s="34" t="s">
        <v>3154</v>
      </c>
      <c s="35" t="s">
        <v>5</v>
      </c>
      <c s="6" t="s">
        <v>3155</v>
      </c>
      <c s="36" t="s">
        <v>83</v>
      </c>
      <c s="37">
        <v>1.608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2965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3156</v>
      </c>
    </row>
    <row r="281" spans="1:5" ht="12.75">
      <c r="A281" t="s">
        <v>58</v>
      </c>
      <c r="E281" s="39" t="s">
        <v>1304</v>
      </c>
    </row>
    <row r="282" spans="1:16" ht="25.5">
      <c r="A282" t="s">
        <v>49</v>
      </c>
      <c s="34" t="s">
        <v>245</v>
      </c>
      <c s="34" t="s">
        <v>3157</v>
      </c>
      <c s="35" t="s">
        <v>5</v>
      </c>
      <c s="6" t="s">
        <v>3158</v>
      </c>
      <c s="36" t="s">
        <v>52</v>
      </c>
      <c s="37">
        <v>0.683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2965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3159</v>
      </c>
    </row>
    <row r="285" spans="1:5" ht="12.75">
      <c r="A285" t="s">
        <v>58</v>
      </c>
      <c r="E285" s="39" t="s">
        <v>1304</v>
      </c>
    </row>
    <row r="286" spans="1:16" ht="25.5">
      <c r="A286" t="s">
        <v>49</v>
      </c>
      <c s="34" t="s">
        <v>248</v>
      </c>
      <c s="34" t="s">
        <v>3123</v>
      </c>
      <c s="35" t="s">
        <v>5</v>
      </c>
      <c s="6" t="s">
        <v>3124</v>
      </c>
      <c s="36" t="s">
        <v>52</v>
      </c>
      <c s="37">
        <v>13.74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2965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3160</v>
      </c>
    </row>
    <row r="289" spans="1:5" ht="12.75">
      <c r="A289" t="s">
        <v>58</v>
      </c>
      <c r="E289" s="39" t="s">
        <v>1304</v>
      </c>
    </row>
    <row r="290" spans="1:16" ht="25.5">
      <c r="A290" t="s">
        <v>49</v>
      </c>
      <c s="34" t="s">
        <v>251</v>
      </c>
      <c s="34" t="s">
        <v>3126</v>
      </c>
      <c s="35" t="s">
        <v>5</v>
      </c>
      <c s="6" t="s">
        <v>3127</v>
      </c>
      <c s="36" t="s">
        <v>52</v>
      </c>
      <c s="37">
        <v>353.878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2965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25.5">
      <c r="A292" s="35" t="s">
        <v>56</v>
      </c>
      <c r="E292" s="40" t="s">
        <v>3161</v>
      </c>
    </row>
    <row r="293" spans="1:5" ht="12.75">
      <c r="A293" t="s">
        <v>58</v>
      </c>
      <c r="E293" s="39" t="s">
        <v>1304</v>
      </c>
    </row>
    <row r="294" spans="1:16" ht="12.75">
      <c r="A294" t="s">
        <v>49</v>
      </c>
      <c s="34" t="s">
        <v>254</v>
      </c>
      <c s="34" t="s">
        <v>3162</v>
      </c>
      <c s="35" t="s">
        <v>5</v>
      </c>
      <c s="6" t="s">
        <v>3163</v>
      </c>
      <c s="36" t="s">
        <v>52</v>
      </c>
      <c s="37">
        <v>0.683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2356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3164</v>
      </c>
    </row>
    <row r="297" spans="1:5" ht="12.75">
      <c r="A297" t="s">
        <v>58</v>
      </c>
      <c r="E297" s="39" t="s">
        <v>1304</v>
      </c>
    </row>
    <row r="298" spans="1:16" ht="25.5">
      <c r="A298" t="s">
        <v>49</v>
      </c>
      <c s="34" t="s">
        <v>257</v>
      </c>
      <c s="34" t="s">
        <v>3165</v>
      </c>
      <c s="35" t="s">
        <v>5</v>
      </c>
      <c s="6" t="s">
        <v>3166</v>
      </c>
      <c s="36" t="s">
        <v>52</v>
      </c>
      <c s="37">
        <v>9.406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2356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3167</v>
      </c>
    </row>
    <row r="301" spans="1:5" ht="12.75">
      <c r="A301" t="s">
        <v>58</v>
      </c>
      <c r="E301" s="39" t="s">
        <v>1304</v>
      </c>
    </row>
    <row r="302" spans="1:16" ht="25.5">
      <c r="A302" t="s">
        <v>49</v>
      </c>
      <c s="34" t="s">
        <v>260</v>
      </c>
      <c s="34" t="s">
        <v>3168</v>
      </c>
      <c s="35" t="s">
        <v>5</v>
      </c>
      <c s="6" t="s">
        <v>3169</v>
      </c>
      <c s="36" t="s">
        <v>52</v>
      </c>
      <c s="37">
        <v>3.65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2356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3170</v>
      </c>
    </row>
    <row r="305" spans="1:5" ht="12.75">
      <c r="A305" t="s">
        <v>58</v>
      </c>
      <c r="E305" s="39" t="s">
        <v>1304</v>
      </c>
    </row>
    <row r="306" spans="1:13" ht="12.75">
      <c r="A306" t="s">
        <v>46</v>
      </c>
      <c r="C306" s="31" t="s">
        <v>354</v>
      </c>
      <c r="E306" s="33" t="s">
        <v>3171</v>
      </c>
      <c r="J306" s="32">
        <f>0</f>
      </c>
      <c s="32">
        <f>0</f>
      </c>
      <c s="32">
        <f>0+L307+L311+L315+L319+L323+L327</f>
      </c>
      <c s="32">
        <f>0+M307+M311+M315+M319+M323+M327</f>
      </c>
    </row>
    <row r="307" spans="1:16" ht="12.75">
      <c r="A307" t="s">
        <v>49</v>
      </c>
      <c s="34" t="s">
        <v>97</v>
      </c>
      <c s="34" t="s">
        <v>3172</v>
      </c>
      <c s="35" t="s">
        <v>5</v>
      </c>
      <c s="6" t="s">
        <v>3173</v>
      </c>
      <c s="36" t="s">
        <v>83</v>
      </c>
      <c s="37">
        <v>71.976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2965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51">
      <c r="A309" s="35" t="s">
        <v>56</v>
      </c>
      <c r="E309" s="40" t="s">
        <v>3174</v>
      </c>
    </row>
    <row r="310" spans="1:5" ht="12.75">
      <c r="A310" t="s">
        <v>58</v>
      </c>
      <c r="E310" s="39" t="s">
        <v>1304</v>
      </c>
    </row>
    <row r="311" spans="1:16" ht="12.75">
      <c r="A311" t="s">
        <v>49</v>
      </c>
      <c s="34" t="s">
        <v>101</v>
      </c>
      <c s="34" t="s">
        <v>3175</v>
      </c>
      <c s="35" t="s">
        <v>5</v>
      </c>
      <c s="6" t="s">
        <v>3176</v>
      </c>
      <c s="36" t="s">
        <v>83</v>
      </c>
      <c s="37">
        <v>73.677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2965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76.5">
      <c r="A313" s="35" t="s">
        <v>56</v>
      </c>
      <c r="E313" s="40" t="s">
        <v>3177</v>
      </c>
    </row>
    <row r="314" spans="1:5" ht="12.75">
      <c r="A314" t="s">
        <v>58</v>
      </c>
      <c r="E314" s="39" t="s">
        <v>1304</v>
      </c>
    </row>
    <row r="315" spans="1:16" ht="25.5">
      <c r="A315" t="s">
        <v>49</v>
      </c>
      <c s="34" t="s">
        <v>104</v>
      </c>
      <c s="34" t="s">
        <v>3178</v>
      </c>
      <c s="35" t="s">
        <v>5</v>
      </c>
      <c s="6" t="s">
        <v>3179</v>
      </c>
      <c s="36" t="s">
        <v>52</v>
      </c>
      <c s="37">
        <v>335.552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2965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3180</v>
      </c>
    </row>
    <row r="318" spans="1:5" ht="12.75">
      <c r="A318" t="s">
        <v>58</v>
      </c>
      <c r="E318" s="39" t="s">
        <v>1304</v>
      </c>
    </row>
    <row r="319" spans="1:16" ht="25.5">
      <c r="A319" t="s">
        <v>49</v>
      </c>
      <c s="34" t="s">
        <v>107</v>
      </c>
      <c s="34" t="s">
        <v>3181</v>
      </c>
      <c s="35" t="s">
        <v>5</v>
      </c>
      <c s="6" t="s">
        <v>3182</v>
      </c>
      <c s="36" t="s">
        <v>52</v>
      </c>
      <c s="37">
        <v>9059.904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2965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3183</v>
      </c>
    </row>
    <row r="322" spans="1:5" ht="12.75">
      <c r="A322" t="s">
        <v>58</v>
      </c>
      <c r="E322" s="39" t="s">
        <v>1304</v>
      </c>
    </row>
    <row r="323" spans="1:16" ht="25.5">
      <c r="A323" t="s">
        <v>49</v>
      </c>
      <c s="34" t="s">
        <v>110</v>
      </c>
      <c s="34" t="s">
        <v>2972</v>
      </c>
      <c s="35" t="s">
        <v>5</v>
      </c>
      <c s="6" t="s">
        <v>2973</v>
      </c>
      <c s="36" t="s">
        <v>52</v>
      </c>
      <c s="37">
        <v>173.462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2356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1304</v>
      </c>
    </row>
    <row r="327" spans="1:16" ht="25.5">
      <c r="A327" t="s">
        <v>49</v>
      </c>
      <c s="34" t="s">
        <v>113</v>
      </c>
      <c s="34" t="s">
        <v>3184</v>
      </c>
      <c s="35" t="s">
        <v>5</v>
      </c>
      <c s="6" t="s">
        <v>3185</v>
      </c>
      <c s="36" t="s">
        <v>52</v>
      </c>
      <c s="37">
        <v>162.089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2356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3186</v>
      </c>
    </row>
    <row r="330" spans="1:5" ht="12.75">
      <c r="A330" t="s">
        <v>58</v>
      </c>
      <c r="E330" s="39" t="s">
        <v>1304</v>
      </c>
    </row>
    <row r="331" spans="1:13" ht="12.75">
      <c r="A331" t="s">
        <v>46</v>
      </c>
      <c r="C331" s="31" t="s">
        <v>3187</v>
      </c>
      <c r="E331" s="33" t="s">
        <v>2590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49</v>
      </c>
      <c s="34" t="s">
        <v>116</v>
      </c>
      <c s="34" t="s">
        <v>3188</v>
      </c>
      <c s="35" t="s">
        <v>5</v>
      </c>
      <c s="6" t="s">
        <v>3189</v>
      </c>
      <c s="36" t="s">
        <v>52</v>
      </c>
      <c s="37">
        <v>310.94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2965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1304</v>
      </c>
    </row>
    <row r="336" spans="1:13" ht="12.75">
      <c r="A336" t="s">
        <v>46</v>
      </c>
      <c r="C336" s="31" t="s">
        <v>3190</v>
      </c>
      <c r="E336" s="33" t="s">
        <v>3191</v>
      </c>
      <c r="J336" s="32">
        <f>0</f>
      </c>
      <c s="32">
        <f>0</f>
      </c>
      <c s="32">
        <f>0+L337</f>
      </c>
      <c s="32">
        <f>0+M337</f>
      </c>
    </row>
    <row r="337" spans="1:16" ht="25.5">
      <c r="A337" t="s">
        <v>49</v>
      </c>
      <c s="34" t="s">
        <v>263</v>
      </c>
      <c s="34" t="s">
        <v>3192</v>
      </c>
      <c s="35" t="s">
        <v>5</v>
      </c>
      <c s="6" t="s">
        <v>3193</v>
      </c>
      <c s="36" t="s">
        <v>52</v>
      </c>
      <c s="37">
        <v>53.233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2965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7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3194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3194</v>
      </c>
      <c r="E4" s="26" t="s">
        <v>3195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COUNTIFS(L8:L754,"=0",A8:A754,"P")+COUNTIFS(L8:L754,"",A8:A754,"P")+SUM(Q8:Q754)</f>
      </c>
    </row>
    <row r="8" spans="1:13" ht="12.75">
      <c r="A8" t="s">
        <v>44</v>
      </c>
      <c r="C8" s="28" t="s">
        <v>3198</v>
      </c>
      <c r="E8" s="30" t="s">
        <v>3197</v>
      </c>
      <c r="J8" s="29">
        <f>0+J9+J38+J47+J60+J121+J154+J191+J200+J233+J294+J375+J428+J465+J490+J519+J568+J609+J638+J735+J744+J749</f>
      </c>
      <c s="29">
        <f>0+K9+K38+K47+K60+K121+K154+K191+K200+K233+K294+K375+K428+K465+K490+K519+K568+K609+K638+K735+K744+K749</f>
      </c>
      <c s="29">
        <f>0+L9+L38+L47+L60+L121+L154+L191+L200+L233+L294+L375+L428+L465+L490+L519+L568+L609+L638+L735+L744+L749</f>
      </c>
      <c s="29">
        <f>0+M9+M38+M47+M60+M121+M154+M191+M200+M233+M294+M375+M428+M465+M490+M519+M568+M609+M638+M735+M744+M749</f>
      </c>
    </row>
    <row r="9" spans="1:13" ht="12.75">
      <c r="A9" t="s">
        <v>46</v>
      </c>
      <c r="C9" s="31" t="s">
        <v>26</v>
      </c>
      <c r="E9" s="33" t="s">
        <v>2448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3199</v>
      </c>
      <c s="35" t="s">
        <v>5</v>
      </c>
      <c s="6" t="s">
        <v>3200</v>
      </c>
      <c s="36" t="s">
        <v>52</v>
      </c>
      <c s="37">
        <v>0.043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2965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25.5">
      <c r="A12" s="35" t="s">
        <v>56</v>
      </c>
      <c r="E12" s="40" t="s">
        <v>3201</v>
      </c>
    </row>
    <row r="13" spans="1:5" ht="12.75">
      <c r="A13" t="s">
        <v>58</v>
      </c>
      <c r="E13" s="39" t="s">
        <v>1304</v>
      </c>
    </row>
    <row r="14" spans="1:16" ht="12.75">
      <c r="A14" t="s">
        <v>49</v>
      </c>
      <c s="34" t="s">
        <v>27</v>
      </c>
      <c s="34" t="s">
        <v>3202</v>
      </c>
      <c s="35" t="s">
        <v>5</v>
      </c>
      <c s="6" t="s">
        <v>3203</v>
      </c>
      <c s="36" t="s">
        <v>52</v>
      </c>
      <c s="37">
        <v>0.046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2965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3204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3205</v>
      </c>
      <c s="35" t="s">
        <v>5</v>
      </c>
      <c s="6" t="s">
        <v>3206</v>
      </c>
      <c s="36" t="s">
        <v>52</v>
      </c>
      <c s="37">
        <v>0.082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2965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3207</v>
      </c>
    </row>
    <row r="21" spans="1:5" ht="12.75">
      <c r="A21" t="s">
        <v>58</v>
      </c>
      <c r="E21" s="39" t="s">
        <v>1304</v>
      </c>
    </row>
    <row r="22" spans="1:16" ht="12.75">
      <c r="A22" t="s">
        <v>49</v>
      </c>
      <c s="34" t="s">
        <v>64</v>
      </c>
      <c s="34" t="s">
        <v>3208</v>
      </c>
      <c s="35" t="s">
        <v>5</v>
      </c>
      <c s="6" t="s">
        <v>3209</v>
      </c>
      <c s="36" t="s">
        <v>52</v>
      </c>
      <c s="37">
        <v>0.089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2965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3210</v>
      </c>
    </row>
    <row r="25" spans="1:5" ht="12.75">
      <c r="A25" t="s">
        <v>58</v>
      </c>
      <c r="E25" s="39" t="s">
        <v>1304</v>
      </c>
    </row>
    <row r="26" spans="1:16" ht="25.5">
      <c r="A26" t="s">
        <v>49</v>
      </c>
      <c s="34" t="s">
        <v>67</v>
      </c>
      <c s="34" t="s">
        <v>3211</v>
      </c>
      <c s="35" t="s">
        <v>5</v>
      </c>
      <c s="6" t="s">
        <v>3212</v>
      </c>
      <c s="36" t="s">
        <v>79</v>
      </c>
      <c s="37">
        <v>0.96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2965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3213</v>
      </c>
    </row>
    <row r="29" spans="1:5" ht="12.75">
      <c r="A29" t="s">
        <v>58</v>
      </c>
      <c r="E29" s="39" t="s">
        <v>1304</v>
      </c>
    </row>
    <row r="30" spans="1:16" ht="12.75">
      <c r="A30" t="s">
        <v>49</v>
      </c>
      <c s="34" t="s">
        <v>70</v>
      </c>
      <c s="34" t="s">
        <v>3214</v>
      </c>
      <c s="35" t="s">
        <v>5</v>
      </c>
      <c s="6" t="s">
        <v>3215</v>
      </c>
      <c s="36" t="s">
        <v>83</v>
      </c>
      <c s="37">
        <v>0.096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2965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3216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3217</v>
      </c>
      <c s="35" t="s">
        <v>5</v>
      </c>
      <c s="6" t="s">
        <v>3218</v>
      </c>
      <c s="36" t="s">
        <v>83</v>
      </c>
      <c s="37">
        <v>1.647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2965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3219</v>
      </c>
    </row>
    <row r="37" spans="1:5" ht="12.75">
      <c r="A37" t="s">
        <v>58</v>
      </c>
      <c r="E37" s="39" t="s">
        <v>1304</v>
      </c>
    </row>
    <row r="38" spans="1:13" ht="12.75">
      <c r="A38" t="s">
        <v>46</v>
      </c>
      <c r="C38" s="31" t="s">
        <v>171</v>
      </c>
      <c r="E38" s="33" t="s">
        <v>3220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1197</v>
      </c>
      <c s="34" t="s">
        <v>1271</v>
      </c>
      <c s="35" t="s">
        <v>5</v>
      </c>
      <c s="6" t="s">
        <v>3221</v>
      </c>
      <c s="36" t="s">
        <v>3222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2356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56</v>
      </c>
      <c r="E41" s="40" t="s">
        <v>3223</v>
      </c>
    </row>
    <row r="42" spans="1:5" ht="12.75">
      <c r="A42" t="s">
        <v>58</v>
      </c>
      <c r="E42" s="39" t="s">
        <v>3224</v>
      </c>
    </row>
    <row r="43" spans="1:16" ht="12.75">
      <c r="A43" t="s">
        <v>49</v>
      </c>
      <c s="34" t="s">
        <v>1198</v>
      </c>
      <c s="34" t="s">
        <v>1284</v>
      </c>
      <c s="35" t="s">
        <v>5</v>
      </c>
      <c s="6" t="s">
        <v>3225</v>
      </c>
      <c s="36" t="s">
        <v>3222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2356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76.5">
      <c r="A45" s="35" t="s">
        <v>56</v>
      </c>
      <c r="E45" s="40" t="s">
        <v>3226</v>
      </c>
    </row>
    <row r="46" spans="1:5" ht="12.75">
      <c r="A46" t="s">
        <v>58</v>
      </c>
      <c r="E46" s="39" t="s">
        <v>3224</v>
      </c>
    </row>
    <row r="47" spans="1:13" ht="12.75">
      <c r="A47" t="s">
        <v>46</v>
      </c>
      <c r="C47" s="31" t="s">
        <v>64</v>
      </c>
      <c r="E47" s="33" t="s">
        <v>1660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49</v>
      </c>
      <c s="34" t="s">
        <v>76</v>
      </c>
      <c s="34" t="s">
        <v>3227</v>
      </c>
      <c s="35" t="s">
        <v>5</v>
      </c>
      <c s="6" t="s">
        <v>3228</v>
      </c>
      <c s="36" t="s">
        <v>93</v>
      </c>
      <c s="37">
        <v>2.25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2965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3229</v>
      </c>
    </row>
    <row r="51" spans="1:5" ht="12.75">
      <c r="A51" t="s">
        <v>58</v>
      </c>
      <c r="E51" s="39" t="s">
        <v>1304</v>
      </c>
    </row>
    <row r="52" spans="1:16" ht="25.5">
      <c r="A52" t="s">
        <v>49</v>
      </c>
      <c s="34" t="s">
        <v>80</v>
      </c>
      <c s="34" t="s">
        <v>3230</v>
      </c>
      <c s="35" t="s">
        <v>5</v>
      </c>
      <c s="6" t="s">
        <v>3231</v>
      </c>
      <c s="36" t="s">
        <v>79</v>
      </c>
      <c s="37">
        <v>1.178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2965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3232</v>
      </c>
    </row>
    <row r="55" spans="1:5" ht="12.75">
      <c r="A55" t="s">
        <v>58</v>
      </c>
      <c r="E55" s="39" t="s">
        <v>1304</v>
      </c>
    </row>
    <row r="56" spans="1:16" ht="25.5">
      <c r="A56" t="s">
        <v>49</v>
      </c>
      <c s="34" t="s">
        <v>84</v>
      </c>
      <c s="34" t="s">
        <v>3233</v>
      </c>
      <c s="35" t="s">
        <v>5</v>
      </c>
      <c s="6" t="s">
        <v>3234</v>
      </c>
      <c s="36" t="s">
        <v>79</v>
      </c>
      <c s="37">
        <v>1.178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2965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1304</v>
      </c>
    </row>
    <row r="60" spans="1:13" ht="12.75">
      <c r="A60" t="s">
        <v>46</v>
      </c>
      <c r="C60" s="31" t="s">
        <v>242</v>
      </c>
      <c r="E60" s="33" t="s">
        <v>3235</v>
      </c>
      <c r="J60" s="32">
        <f>0</f>
      </c>
      <c s="32">
        <f>0</f>
      </c>
      <c s="32">
        <f>0+L61+L65+L69+L73+L77+L81+L85+L89+L93+L97+L101+L105+L109+L113+L117</f>
      </c>
      <c s="32">
        <f>0+M61+M65+M69+M73+M77+M81+M85+M89+M93+M97+M101+M105+M109+M113+M117</f>
      </c>
    </row>
    <row r="61" spans="1:16" ht="12.75">
      <c r="A61" t="s">
        <v>49</v>
      </c>
      <c s="34" t="s">
        <v>87</v>
      </c>
      <c s="34" t="s">
        <v>3236</v>
      </c>
      <c s="35" t="s">
        <v>5</v>
      </c>
      <c s="6" t="s">
        <v>3237</v>
      </c>
      <c s="36" t="s">
        <v>79</v>
      </c>
      <c s="37">
        <v>8.51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2965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3238</v>
      </c>
    </row>
    <row r="64" spans="1:5" ht="12.75">
      <c r="A64" t="s">
        <v>58</v>
      </c>
      <c r="E64" s="39" t="s">
        <v>1304</v>
      </c>
    </row>
    <row r="65" spans="1:16" ht="25.5">
      <c r="A65" t="s">
        <v>49</v>
      </c>
      <c s="34" t="s">
        <v>90</v>
      </c>
      <c s="34" t="s">
        <v>3239</v>
      </c>
      <c s="35" t="s">
        <v>5</v>
      </c>
      <c s="6" t="s">
        <v>3240</v>
      </c>
      <c s="36" t="s">
        <v>79</v>
      </c>
      <c s="37">
        <v>1.28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2965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56</v>
      </c>
      <c r="E67" s="40" t="s">
        <v>3241</v>
      </c>
    </row>
    <row r="68" spans="1:5" ht="12.75">
      <c r="A68" t="s">
        <v>58</v>
      </c>
      <c r="E68" s="39" t="s">
        <v>1304</v>
      </c>
    </row>
    <row r="69" spans="1:16" ht="25.5">
      <c r="A69" t="s">
        <v>49</v>
      </c>
      <c s="34" t="s">
        <v>94</v>
      </c>
      <c s="34" t="s">
        <v>3134</v>
      </c>
      <c s="35" t="s">
        <v>5</v>
      </c>
      <c s="6" t="s">
        <v>3135</v>
      </c>
      <c s="36" t="s">
        <v>79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2965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3242</v>
      </c>
    </row>
    <row r="72" spans="1:5" ht="12.75">
      <c r="A72" t="s">
        <v>58</v>
      </c>
      <c r="E72" s="39" t="s">
        <v>1304</v>
      </c>
    </row>
    <row r="73" spans="1:16" ht="25.5">
      <c r="A73" t="s">
        <v>49</v>
      </c>
      <c s="34" t="s">
        <v>97</v>
      </c>
      <c s="34" t="s">
        <v>3243</v>
      </c>
      <c s="35" t="s">
        <v>5</v>
      </c>
      <c s="6" t="s">
        <v>3244</v>
      </c>
      <c s="36" t="s">
        <v>79</v>
      </c>
      <c s="37">
        <v>6.65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2965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56</v>
      </c>
      <c r="E75" s="40" t="s">
        <v>3245</v>
      </c>
    </row>
    <row r="76" spans="1:5" ht="12.75">
      <c r="A76" t="s">
        <v>58</v>
      </c>
      <c r="E76" s="39" t="s">
        <v>1304</v>
      </c>
    </row>
    <row r="77" spans="1:16" ht="12.75">
      <c r="A77" t="s">
        <v>49</v>
      </c>
      <c s="34" t="s">
        <v>101</v>
      </c>
      <c s="34" t="s">
        <v>3246</v>
      </c>
      <c s="35" t="s">
        <v>5</v>
      </c>
      <c s="6" t="s">
        <v>3247</v>
      </c>
      <c s="36" t="s">
        <v>79</v>
      </c>
      <c s="37">
        <v>7.864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2965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56</v>
      </c>
      <c r="E79" s="40" t="s">
        <v>3248</v>
      </c>
    </row>
    <row r="80" spans="1:5" ht="12.75">
      <c r="A80" t="s">
        <v>58</v>
      </c>
      <c r="E80" s="39" t="s">
        <v>1304</v>
      </c>
    </row>
    <row r="81" spans="1:16" ht="25.5">
      <c r="A81" t="s">
        <v>49</v>
      </c>
      <c s="34" t="s">
        <v>104</v>
      </c>
      <c s="34" t="s">
        <v>3249</v>
      </c>
      <c s="35" t="s">
        <v>5</v>
      </c>
      <c s="6" t="s">
        <v>3250</v>
      </c>
      <c s="36" t="s">
        <v>100</v>
      </c>
      <c s="37">
        <v>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2965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3251</v>
      </c>
    </row>
    <row r="84" spans="1:5" ht="12.75">
      <c r="A84" t="s">
        <v>58</v>
      </c>
      <c r="E84" s="39" t="s">
        <v>1304</v>
      </c>
    </row>
    <row r="85" spans="1:16" ht="25.5">
      <c r="A85" t="s">
        <v>49</v>
      </c>
      <c s="34" t="s">
        <v>107</v>
      </c>
      <c s="34" t="s">
        <v>3252</v>
      </c>
      <c s="35" t="s">
        <v>5</v>
      </c>
      <c s="6" t="s">
        <v>3253</v>
      </c>
      <c s="36" t="s">
        <v>79</v>
      </c>
      <c s="37">
        <v>18.65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2965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3254</v>
      </c>
    </row>
    <row r="88" spans="1:5" ht="12.75">
      <c r="A88" t="s">
        <v>58</v>
      </c>
      <c r="E88" s="39" t="s">
        <v>1304</v>
      </c>
    </row>
    <row r="89" spans="1:16" ht="25.5">
      <c r="A89" t="s">
        <v>49</v>
      </c>
      <c s="34" t="s">
        <v>110</v>
      </c>
      <c s="34" t="s">
        <v>3255</v>
      </c>
      <c s="35" t="s">
        <v>5</v>
      </c>
      <c s="6" t="s">
        <v>3256</v>
      </c>
      <c s="36" t="s">
        <v>79</v>
      </c>
      <c s="37">
        <v>583.595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2965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02">
      <c r="A91" s="35" t="s">
        <v>56</v>
      </c>
      <c r="E91" s="40" t="s">
        <v>3257</v>
      </c>
    </row>
    <row r="92" spans="1:5" ht="12.75">
      <c r="A92" t="s">
        <v>58</v>
      </c>
      <c r="E92" s="39" t="s">
        <v>1304</v>
      </c>
    </row>
    <row r="93" spans="1:16" ht="25.5">
      <c r="A93" t="s">
        <v>49</v>
      </c>
      <c s="34" t="s">
        <v>113</v>
      </c>
      <c s="34" t="s">
        <v>3258</v>
      </c>
      <c s="35" t="s">
        <v>5</v>
      </c>
      <c s="6" t="s">
        <v>3259</v>
      </c>
      <c s="36" t="s">
        <v>79</v>
      </c>
      <c s="37">
        <v>583.595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2965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1304</v>
      </c>
    </row>
    <row r="97" spans="1:16" ht="25.5">
      <c r="A97" t="s">
        <v>49</v>
      </c>
      <c s="34" t="s">
        <v>116</v>
      </c>
      <c s="34" t="s">
        <v>3260</v>
      </c>
      <c s="35" t="s">
        <v>5</v>
      </c>
      <c s="6" t="s">
        <v>3261</v>
      </c>
      <c s="36" t="s">
        <v>79</v>
      </c>
      <c s="37">
        <v>310.448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2965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3262</v>
      </c>
    </row>
    <row r="100" spans="1:5" ht="12.75">
      <c r="A100" t="s">
        <v>58</v>
      </c>
      <c r="E100" s="39" t="s">
        <v>1304</v>
      </c>
    </row>
    <row r="101" spans="1:16" ht="25.5">
      <c r="A101" t="s">
        <v>49</v>
      </c>
      <c s="34" t="s">
        <v>119</v>
      </c>
      <c s="34" t="s">
        <v>3263</v>
      </c>
      <c s="35" t="s">
        <v>5</v>
      </c>
      <c s="6" t="s">
        <v>3264</v>
      </c>
      <c s="36" t="s">
        <v>100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2965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3265</v>
      </c>
    </row>
    <row r="104" spans="1:5" ht="12.75">
      <c r="A104" t="s">
        <v>58</v>
      </c>
      <c r="E104" s="39" t="s">
        <v>1304</v>
      </c>
    </row>
    <row r="105" spans="1:16" ht="25.5">
      <c r="A105" t="s">
        <v>49</v>
      </c>
      <c s="34" t="s">
        <v>122</v>
      </c>
      <c s="34" t="s">
        <v>3266</v>
      </c>
      <c s="35" t="s">
        <v>5</v>
      </c>
      <c s="6" t="s">
        <v>3267</v>
      </c>
      <c s="36" t="s">
        <v>79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2965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1304</v>
      </c>
    </row>
    <row r="109" spans="1:16" ht="25.5">
      <c r="A109" t="s">
        <v>49</v>
      </c>
      <c s="34" t="s">
        <v>125</v>
      </c>
      <c s="34" t="s">
        <v>3268</v>
      </c>
      <c s="35" t="s">
        <v>5</v>
      </c>
      <c s="6" t="s">
        <v>3269</v>
      </c>
      <c s="36" t="s">
        <v>79</v>
      </c>
      <c s="37">
        <v>156.85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2965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56</v>
      </c>
      <c r="E111" s="40" t="s">
        <v>3270</v>
      </c>
    </row>
    <row r="112" spans="1:5" ht="12.75">
      <c r="A112" t="s">
        <v>58</v>
      </c>
      <c r="E112" s="39" t="s">
        <v>1304</v>
      </c>
    </row>
    <row r="113" spans="1:16" ht="25.5">
      <c r="A113" t="s">
        <v>49</v>
      </c>
      <c s="34" t="s">
        <v>128</v>
      </c>
      <c s="34" t="s">
        <v>3271</v>
      </c>
      <c s="35" t="s">
        <v>5</v>
      </c>
      <c s="6" t="s">
        <v>3272</v>
      </c>
      <c s="36" t="s">
        <v>79</v>
      </c>
      <c s="37">
        <v>156.85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2965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1304</v>
      </c>
    </row>
    <row r="117" spans="1:16" ht="25.5">
      <c r="A117" t="s">
        <v>49</v>
      </c>
      <c s="34" t="s">
        <v>131</v>
      </c>
      <c s="34" t="s">
        <v>3273</v>
      </c>
      <c s="35" t="s">
        <v>5</v>
      </c>
      <c s="6" t="s">
        <v>3274</v>
      </c>
      <c s="36" t="s">
        <v>79</v>
      </c>
      <c s="37">
        <v>96.425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2965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3275</v>
      </c>
    </row>
    <row r="120" spans="1:5" ht="12.75">
      <c r="A120" t="s">
        <v>58</v>
      </c>
      <c r="E120" s="39" t="s">
        <v>1304</v>
      </c>
    </row>
    <row r="121" spans="1:13" ht="12.75">
      <c r="A121" t="s">
        <v>46</v>
      </c>
      <c r="C121" s="31" t="s">
        <v>245</v>
      </c>
      <c r="E121" s="33" t="s">
        <v>3276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135</v>
      </c>
      <c s="34" t="s">
        <v>3277</v>
      </c>
      <c s="35" t="s">
        <v>5</v>
      </c>
      <c s="6" t="s">
        <v>3278</v>
      </c>
      <c s="36" t="s">
        <v>93</v>
      </c>
      <c s="37">
        <v>21.88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2965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56</v>
      </c>
      <c r="E124" s="40" t="s">
        <v>3279</v>
      </c>
    </row>
    <row r="125" spans="1:5" ht="12.75">
      <c r="A125" t="s">
        <v>58</v>
      </c>
      <c r="E125" s="39" t="s">
        <v>1304</v>
      </c>
    </row>
    <row r="126" spans="1:16" ht="25.5">
      <c r="A126" t="s">
        <v>49</v>
      </c>
      <c s="34" t="s">
        <v>138</v>
      </c>
      <c s="34" t="s">
        <v>3280</v>
      </c>
      <c s="35" t="s">
        <v>5</v>
      </c>
      <c s="6" t="s">
        <v>3281</v>
      </c>
      <c s="36" t="s">
        <v>79</v>
      </c>
      <c s="37">
        <v>17.04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2965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3282</v>
      </c>
    </row>
    <row r="129" spans="1:5" ht="12.75">
      <c r="A129" t="s">
        <v>58</v>
      </c>
      <c r="E129" s="39" t="s">
        <v>1304</v>
      </c>
    </row>
    <row r="130" spans="1:16" ht="25.5">
      <c r="A130" t="s">
        <v>49</v>
      </c>
      <c s="34" t="s">
        <v>141</v>
      </c>
      <c s="34" t="s">
        <v>3249</v>
      </c>
      <c s="35" t="s">
        <v>5</v>
      </c>
      <c s="6" t="s">
        <v>3250</v>
      </c>
      <c s="36" t="s">
        <v>100</v>
      </c>
      <c s="37">
        <v>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2965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56</v>
      </c>
      <c r="E132" s="40" t="s">
        <v>3283</v>
      </c>
    </row>
    <row r="133" spans="1:5" ht="12.75">
      <c r="A133" t="s">
        <v>58</v>
      </c>
      <c r="E133" s="39" t="s">
        <v>1304</v>
      </c>
    </row>
    <row r="134" spans="1:16" ht="25.5">
      <c r="A134" t="s">
        <v>49</v>
      </c>
      <c s="34" t="s">
        <v>144</v>
      </c>
      <c s="34" t="s">
        <v>3284</v>
      </c>
      <c s="35" t="s">
        <v>5</v>
      </c>
      <c s="6" t="s">
        <v>3285</v>
      </c>
      <c s="36" t="s">
        <v>79</v>
      </c>
      <c s="37">
        <v>2.66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2965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3286</v>
      </c>
    </row>
    <row r="137" spans="1:5" ht="12.75">
      <c r="A137" t="s">
        <v>58</v>
      </c>
      <c r="E137" s="39" t="s">
        <v>1304</v>
      </c>
    </row>
    <row r="138" spans="1:16" ht="25.5">
      <c r="A138" t="s">
        <v>49</v>
      </c>
      <c s="34" t="s">
        <v>147</v>
      </c>
      <c s="34" t="s">
        <v>3287</v>
      </c>
      <c s="35" t="s">
        <v>5</v>
      </c>
      <c s="6" t="s">
        <v>3288</v>
      </c>
      <c s="36" t="s">
        <v>79</v>
      </c>
      <c s="37">
        <v>9.66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2965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3289</v>
      </c>
    </row>
    <row r="141" spans="1:5" ht="12.75">
      <c r="A141" t="s">
        <v>58</v>
      </c>
      <c r="E141" s="39" t="s">
        <v>1304</v>
      </c>
    </row>
    <row r="142" spans="1:16" ht="25.5">
      <c r="A142" t="s">
        <v>49</v>
      </c>
      <c s="34" t="s">
        <v>150</v>
      </c>
      <c s="34" t="s">
        <v>3290</v>
      </c>
      <c s="35" t="s">
        <v>5</v>
      </c>
      <c s="6" t="s">
        <v>3291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2965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3292</v>
      </c>
    </row>
    <row r="145" spans="1:5" ht="12.75">
      <c r="A145" t="s">
        <v>58</v>
      </c>
      <c r="E145" s="39" t="s">
        <v>1304</v>
      </c>
    </row>
    <row r="146" spans="1:16" ht="25.5">
      <c r="A146" t="s">
        <v>49</v>
      </c>
      <c s="34" t="s">
        <v>153</v>
      </c>
      <c s="34" t="s">
        <v>3293</v>
      </c>
      <c s="35" t="s">
        <v>5</v>
      </c>
      <c s="6" t="s">
        <v>3294</v>
      </c>
      <c s="36" t="s">
        <v>79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2965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1304</v>
      </c>
    </row>
    <row r="150" spans="1:16" ht="25.5">
      <c r="A150" t="s">
        <v>49</v>
      </c>
      <c s="34" t="s">
        <v>156</v>
      </c>
      <c s="34" t="s">
        <v>3295</v>
      </c>
      <c s="35" t="s">
        <v>5</v>
      </c>
      <c s="6" t="s">
        <v>3296</v>
      </c>
      <c s="36" t="s">
        <v>79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2965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1304</v>
      </c>
    </row>
    <row r="154" spans="1:13" ht="12.75">
      <c r="A154" t="s">
        <v>46</v>
      </c>
      <c r="C154" s="31" t="s">
        <v>248</v>
      </c>
      <c r="E154" s="33" t="s">
        <v>3297</v>
      </c>
      <c r="J154" s="32">
        <f>0</f>
      </c>
      <c s="32">
        <f>0</f>
      </c>
      <c s="32">
        <f>0+L155+L159+L163+L167+L171+L175+L179+L183+L187</f>
      </c>
      <c s="32">
        <f>0+M155+M159+M163+M167+M171+M175+M179+M183+M187</f>
      </c>
    </row>
    <row r="155" spans="1:16" ht="25.5">
      <c r="A155" t="s">
        <v>49</v>
      </c>
      <c s="34" t="s">
        <v>159</v>
      </c>
      <c s="34" t="s">
        <v>3298</v>
      </c>
      <c s="35" t="s">
        <v>5</v>
      </c>
      <c s="6" t="s">
        <v>3299</v>
      </c>
      <c s="36" t="s">
        <v>83</v>
      </c>
      <c s="37">
        <v>2.123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2965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3300</v>
      </c>
    </row>
    <row r="158" spans="1:5" ht="12.75">
      <c r="A158" t="s">
        <v>58</v>
      </c>
      <c r="E158" s="39" t="s">
        <v>1304</v>
      </c>
    </row>
    <row r="159" spans="1:16" ht="12.75">
      <c r="A159" t="s">
        <v>49</v>
      </c>
      <c s="34" t="s">
        <v>162</v>
      </c>
      <c s="34" t="s">
        <v>3081</v>
      </c>
      <c s="35" t="s">
        <v>5</v>
      </c>
      <c s="6" t="s">
        <v>3082</v>
      </c>
      <c s="36" t="s">
        <v>79</v>
      </c>
      <c s="37">
        <v>1.331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2965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3301</v>
      </c>
    </row>
    <row r="162" spans="1:5" ht="12.75">
      <c r="A162" t="s">
        <v>58</v>
      </c>
      <c r="E162" s="39" t="s">
        <v>1304</v>
      </c>
    </row>
    <row r="163" spans="1:16" ht="12.75">
      <c r="A163" t="s">
        <v>49</v>
      </c>
      <c s="34" t="s">
        <v>165</v>
      </c>
      <c s="34" t="s">
        <v>3084</v>
      </c>
      <c s="35" t="s">
        <v>5</v>
      </c>
      <c s="6" t="s">
        <v>3085</v>
      </c>
      <c s="36" t="s">
        <v>79</v>
      </c>
      <c s="37">
        <v>1.331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2965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1304</v>
      </c>
    </row>
    <row r="167" spans="1:16" ht="25.5">
      <c r="A167" t="s">
        <v>49</v>
      </c>
      <c s="34" t="s">
        <v>168</v>
      </c>
      <c s="34" t="s">
        <v>3302</v>
      </c>
      <c s="35" t="s">
        <v>5</v>
      </c>
      <c s="6" t="s">
        <v>3303</v>
      </c>
      <c s="36" t="s">
        <v>83</v>
      </c>
      <c s="37">
        <v>0.971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2965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3304</v>
      </c>
    </row>
    <row r="170" spans="1:5" ht="12.75">
      <c r="A170" t="s">
        <v>58</v>
      </c>
      <c r="E170" s="39" t="s">
        <v>1304</v>
      </c>
    </row>
    <row r="171" spans="1:16" ht="25.5">
      <c r="A171" t="s">
        <v>49</v>
      </c>
      <c s="34" t="s">
        <v>171</v>
      </c>
      <c s="34" t="s">
        <v>3305</v>
      </c>
      <c s="35" t="s">
        <v>5</v>
      </c>
      <c s="6" t="s">
        <v>3306</v>
      </c>
      <c s="36" t="s">
        <v>83</v>
      </c>
      <c s="37">
        <v>0.971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2965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1304</v>
      </c>
    </row>
    <row r="175" spans="1:16" ht="12.75">
      <c r="A175" t="s">
        <v>49</v>
      </c>
      <c s="34" t="s">
        <v>174</v>
      </c>
      <c s="34" t="s">
        <v>3307</v>
      </c>
      <c s="35" t="s">
        <v>5</v>
      </c>
      <c s="6" t="s">
        <v>3308</v>
      </c>
      <c s="36" t="s">
        <v>79</v>
      </c>
      <c s="37">
        <v>32.515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2965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3309</v>
      </c>
    </row>
    <row r="178" spans="1:5" ht="12.75">
      <c r="A178" t="s">
        <v>58</v>
      </c>
      <c r="E178" s="39" t="s">
        <v>1304</v>
      </c>
    </row>
    <row r="179" spans="1:16" ht="25.5">
      <c r="A179" t="s">
        <v>49</v>
      </c>
      <c s="34" t="s">
        <v>177</v>
      </c>
      <c s="34" t="s">
        <v>3310</v>
      </c>
      <c s="35" t="s">
        <v>5</v>
      </c>
      <c s="6" t="s">
        <v>3311</v>
      </c>
      <c s="36" t="s">
        <v>79</v>
      </c>
      <c s="37">
        <v>26.06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2965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3312</v>
      </c>
    </row>
    <row r="182" spans="1:5" ht="12.75">
      <c r="A182" t="s">
        <v>58</v>
      </c>
      <c r="E182" s="39" t="s">
        <v>1304</v>
      </c>
    </row>
    <row r="183" spans="1:16" ht="12.75">
      <c r="A183" t="s">
        <v>49</v>
      </c>
      <c s="34" t="s">
        <v>180</v>
      </c>
      <c s="34" t="s">
        <v>3313</v>
      </c>
      <c s="35" t="s">
        <v>5</v>
      </c>
      <c s="6" t="s">
        <v>3314</v>
      </c>
      <c s="36" t="s">
        <v>79</v>
      </c>
      <c s="37">
        <v>26.06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2965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1304</v>
      </c>
    </row>
    <row r="187" spans="1:16" ht="25.5">
      <c r="A187" t="s">
        <v>49</v>
      </c>
      <c s="34" t="s">
        <v>183</v>
      </c>
      <c s="34" t="s">
        <v>3315</v>
      </c>
      <c s="35" t="s">
        <v>5</v>
      </c>
      <c s="6" t="s">
        <v>3316</v>
      </c>
      <c s="36" t="s">
        <v>79</v>
      </c>
      <c s="37">
        <v>26.06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2965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1304</v>
      </c>
    </row>
    <row r="191" spans="1:13" ht="12.75">
      <c r="A191" t="s">
        <v>46</v>
      </c>
      <c r="C191" s="31" t="s">
        <v>251</v>
      </c>
      <c r="E191" s="33" t="s">
        <v>3317</v>
      </c>
      <c r="J191" s="32">
        <f>0</f>
      </c>
      <c s="32">
        <f>0</f>
      </c>
      <c s="32">
        <f>0+L192+L196</f>
      </c>
      <c s="32">
        <f>0+M192+M196</f>
      </c>
    </row>
    <row r="192" spans="1:16" ht="25.5">
      <c r="A192" t="s">
        <v>49</v>
      </c>
      <c s="34" t="s">
        <v>186</v>
      </c>
      <c s="34" t="s">
        <v>3318</v>
      </c>
      <c s="35" t="s">
        <v>5</v>
      </c>
      <c s="6" t="s">
        <v>3319</v>
      </c>
      <c s="36" t="s">
        <v>100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2965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3320</v>
      </c>
    </row>
    <row r="195" spans="1:5" ht="12.75">
      <c r="A195" t="s">
        <v>58</v>
      </c>
      <c r="E195" s="39" t="s">
        <v>1304</v>
      </c>
    </row>
    <row r="196" spans="1:16" ht="12.75">
      <c r="A196" t="s">
        <v>49</v>
      </c>
      <c s="34" t="s">
        <v>190</v>
      </c>
      <c s="34" t="s">
        <v>3321</v>
      </c>
      <c s="35" t="s">
        <v>5</v>
      </c>
      <c s="6" t="s">
        <v>3322</v>
      </c>
      <c s="36" t="s">
        <v>100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2965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1304</v>
      </c>
    </row>
    <row r="200" spans="1:13" ht="12.75">
      <c r="A200" t="s">
        <v>46</v>
      </c>
      <c r="C200" s="31" t="s">
        <v>3323</v>
      </c>
      <c r="E200" s="33" t="s">
        <v>3324</v>
      </c>
      <c r="J200" s="32">
        <f>0</f>
      </c>
      <c s="32">
        <f>0</f>
      </c>
      <c s="32">
        <f>0+L201+L205+L209+L213+L217+L221+L225+L229</f>
      </c>
      <c s="32">
        <f>0+M201+M205+M209+M213+M217+M221+M225+M229</f>
      </c>
    </row>
    <row r="201" spans="1:16" ht="25.5">
      <c r="A201" t="s">
        <v>49</v>
      </c>
      <c s="34" t="s">
        <v>326</v>
      </c>
      <c s="34" t="s">
        <v>3325</v>
      </c>
      <c s="35" t="s">
        <v>5</v>
      </c>
      <c s="6" t="s">
        <v>3326</v>
      </c>
      <c s="36" t="s">
        <v>79</v>
      </c>
      <c s="37">
        <v>6.661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2965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56</v>
      </c>
      <c r="E203" s="40" t="s">
        <v>3327</v>
      </c>
    </row>
    <row r="204" spans="1:5" ht="12.75">
      <c r="A204" t="s">
        <v>58</v>
      </c>
      <c r="E204" s="39" t="s">
        <v>1304</v>
      </c>
    </row>
    <row r="205" spans="1:16" ht="25.5">
      <c r="A205" t="s">
        <v>49</v>
      </c>
      <c s="34" t="s">
        <v>330</v>
      </c>
      <c s="34" t="s">
        <v>3328</v>
      </c>
      <c s="35" t="s">
        <v>5</v>
      </c>
      <c s="6" t="s">
        <v>3329</v>
      </c>
      <c s="36" t="s">
        <v>79</v>
      </c>
      <c s="37">
        <v>37.06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2965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3330</v>
      </c>
    </row>
    <row r="208" spans="1:5" ht="12.75">
      <c r="A208" t="s">
        <v>58</v>
      </c>
      <c r="E208" s="39" t="s">
        <v>1304</v>
      </c>
    </row>
    <row r="209" spans="1:16" ht="25.5">
      <c r="A209" t="s">
        <v>49</v>
      </c>
      <c s="34" t="s">
        <v>333</v>
      </c>
      <c s="34" t="s">
        <v>3331</v>
      </c>
      <c s="35" t="s">
        <v>5</v>
      </c>
      <c s="6" t="s">
        <v>3332</v>
      </c>
      <c s="36" t="s">
        <v>79</v>
      </c>
      <c s="37">
        <v>43.721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2965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56</v>
      </c>
      <c r="E211" s="40" t="s">
        <v>3333</v>
      </c>
    </row>
    <row r="212" spans="1:5" ht="12.75">
      <c r="A212" t="s">
        <v>58</v>
      </c>
      <c r="E212" s="39" t="s">
        <v>1304</v>
      </c>
    </row>
    <row r="213" spans="1:16" ht="25.5">
      <c r="A213" t="s">
        <v>49</v>
      </c>
      <c s="34" t="s">
        <v>336</v>
      </c>
      <c s="34" t="s">
        <v>3334</v>
      </c>
      <c s="35" t="s">
        <v>5</v>
      </c>
      <c s="6" t="s">
        <v>3335</v>
      </c>
      <c s="36" t="s">
        <v>93</v>
      </c>
      <c s="37">
        <v>52.172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2965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3336</v>
      </c>
    </row>
    <row r="216" spans="1:5" ht="12.75">
      <c r="A216" t="s">
        <v>58</v>
      </c>
      <c r="E216" s="39" t="s">
        <v>1304</v>
      </c>
    </row>
    <row r="217" spans="1:16" ht="25.5">
      <c r="A217" t="s">
        <v>49</v>
      </c>
      <c s="34" t="s">
        <v>339</v>
      </c>
      <c s="34" t="s">
        <v>3337</v>
      </c>
      <c s="35" t="s">
        <v>5</v>
      </c>
      <c s="6" t="s">
        <v>3338</v>
      </c>
      <c s="36" t="s">
        <v>79</v>
      </c>
      <c s="37">
        <v>43.721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2965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1304</v>
      </c>
    </row>
    <row r="221" spans="1:16" ht="25.5">
      <c r="A221" t="s">
        <v>49</v>
      </c>
      <c s="34" t="s">
        <v>342</v>
      </c>
      <c s="34" t="s">
        <v>3339</v>
      </c>
      <c s="35" t="s">
        <v>5</v>
      </c>
      <c s="6" t="s">
        <v>3340</v>
      </c>
      <c s="36" t="s">
        <v>79</v>
      </c>
      <c s="37">
        <v>43.721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2965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1304</v>
      </c>
    </row>
    <row r="225" spans="1:16" ht="25.5">
      <c r="A225" t="s">
        <v>49</v>
      </c>
      <c s="34" t="s">
        <v>345</v>
      </c>
      <c s="34" t="s">
        <v>3341</v>
      </c>
      <c s="35" t="s">
        <v>5</v>
      </c>
      <c s="6" t="s">
        <v>3342</v>
      </c>
      <c s="36" t="s">
        <v>52</v>
      </c>
      <c s="37">
        <v>0.589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2965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1304</v>
      </c>
    </row>
    <row r="229" spans="1:16" ht="25.5">
      <c r="A229" t="s">
        <v>49</v>
      </c>
      <c s="34" t="s">
        <v>348</v>
      </c>
      <c s="34" t="s">
        <v>3343</v>
      </c>
      <c s="35" t="s">
        <v>5</v>
      </c>
      <c s="6" t="s">
        <v>3344</v>
      </c>
      <c s="36" t="s">
        <v>52</v>
      </c>
      <c s="37">
        <v>0.589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2965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1304</v>
      </c>
    </row>
    <row r="233" spans="1:13" ht="12.75">
      <c r="A233" t="s">
        <v>46</v>
      </c>
      <c r="C233" s="31" t="s">
        <v>3345</v>
      </c>
      <c r="E233" s="33" t="s">
        <v>3346</v>
      </c>
      <c r="J233" s="32">
        <f>0</f>
      </c>
      <c s="32">
        <f>0</f>
      </c>
      <c s="32">
        <f>0+L234+L238+L242+L246+L250+L254+L258+L262+L266+L270+L274+L278+L282+L286+L290</f>
      </c>
      <c s="32">
        <f>0+M234+M238+M242+M246+M250+M254+M258+M262+M266+M270+M274+M278+M282+M286+M290</f>
      </c>
    </row>
    <row r="234" spans="1:16" ht="25.5">
      <c r="A234" t="s">
        <v>49</v>
      </c>
      <c s="34" t="s">
        <v>351</v>
      </c>
      <c s="34" t="s">
        <v>3347</v>
      </c>
      <c s="35" t="s">
        <v>5</v>
      </c>
      <c s="6" t="s">
        <v>3348</v>
      </c>
      <c s="36" t="s">
        <v>100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2965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3349</v>
      </c>
    </row>
    <row r="237" spans="1:5" ht="12.75">
      <c r="A237" t="s">
        <v>58</v>
      </c>
      <c r="E237" s="39" t="s">
        <v>1304</v>
      </c>
    </row>
    <row r="238" spans="1:16" ht="25.5">
      <c r="A238" t="s">
        <v>49</v>
      </c>
      <c s="34" t="s">
        <v>354</v>
      </c>
      <c s="34" t="s">
        <v>3350</v>
      </c>
      <c s="35" t="s">
        <v>5</v>
      </c>
      <c s="6" t="s">
        <v>3351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2965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3352</v>
      </c>
    </row>
    <row r="241" spans="1:5" ht="12.75">
      <c r="A241" t="s">
        <v>58</v>
      </c>
      <c r="E241" s="39" t="s">
        <v>1304</v>
      </c>
    </row>
    <row r="242" spans="1:16" ht="25.5">
      <c r="A242" t="s">
        <v>49</v>
      </c>
      <c s="34" t="s">
        <v>358</v>
      </c>
      <c s="34" t="s">
        <v>3353</v>
      </c>
      <c s="35" t="s">
        <v>5</v>
      </c>
      <c s="6" t="s">
        <v>3354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2965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3355</v>
      </c>
    </row>
    <row r="245" spans="1:5" ht="12.75">
      <c r="A245" t="s">
        <v>58</v>
      </c>
      <c r="E245" s="39" t="s">
        <v>1304</v>
      </c>
    </row>
    <row r="246" spans="1:16" ht="25.5">
      <c r="A246" t="s">
        <v>49</v>
      </c>
      <c s="34" t="s">
        <v>361</v>
      </c>
      <c s="34" t="s">
        <v>3356</v>
      </c>
      <c s="35" t="s">
        <v>5</v>
      </c>
      <c s="6" t="s">
        <v>3357</v>
      </c>
      <c s="36" t="s">
        <v>100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2965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1304</v>
      </c>
    </row>
    <row r="250" spans="1:16" ht="25.5">
      <c r="A250" t="s">
        <v>49</v>
      </c>
      <c s="34" t="s">
        <v>569</v>
      </c>
      <c s="34" t="s">
        <v>3358</v>
      </c>
      <c s="35" t="s">
        <v>5</v>
      </c>
      <c s="6" t="s">
        <v>3359</v>
      </c>
      <c s="36" t="s">
        <v>52</v>
      </c>
      <c s="37">
        <v>0.098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2965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3360</v>
      </c>
    </row>
    <row r="253" spans="1:5" ht="12.75">
      <c r="A253" t="s">
        <v>58</v>
      </c>
      <c r="E253" s="39" t="s">
        <v>1304</v>
      </c>
    </row>
    <row r="254" spans="1:16" ht="25.5">
      <c r="A254" t="s">
        <v>49</v>
      </c>
      <c s="34" t="s">
        <v>571</v>
      </c>
      <c s="34" t="s">
        <v>3123</v>
      </c>
      <c s="35" t="s">
        <v>5</v>
      </c>
      <c s="6" t="s">
        <v>3124</v>
      </c>
      <c s="36" t="s">
        <v>52</v>
      </c>
      <c s="37">
        <v>0.098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2965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1304</v>
      </c>
    </row>
    <row r="258" spans="1:16" ht="25.5">
      <c r="A258" t="s">
        <v>49</v>
      </c>
      <c s="34" t="s">
        <v>574</v>
      </c>
      <c s="34" t="s">
        <v>3126</v>
      </c>
      <c s="35" t="s">
        <v>5</v>
      </c>
      <c s="6" t="s">
        <v>3127</v>
      </c>
      <c s="36" t="s">
        <v>52</v>
      </c>
      <c s="37">
        <v>2.646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2965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3361</v>
      </c>
    </row>
    <row r="261" spans="1:5" ht="12.75">
      <c r="A261" t="s">
        <v>58</v>
      </c>
      <c r="E261" s="39" t="s">
        <v>1304</v>
      </c>
    </row>
    <row r="262" spans="1:16" ht="25.5">
      <c r="A262" t="s">
        <v>49</v>
      </c>
      <c s="34" t="s">
        <v>665</v>
      </c>
      <c s="34" t="s">
        <v>3165</v>
      </c>
      <c s="35" t="s">
        <v>5</v>
      </c>
      <c s="6" t="s">
        <v>3362</v>
      </c>
      <c s="36" t="s">
        <v>52</v>
      </c>
      <c s="37">
        <v>0.009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2356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3363</v>
      </c>
    </row>
    <row r="265" spans="1:5" ht="12.75">
      <c r="A265" t="s">
        <v>58</v>
      </c>
      <c r="E265" s="39" t="s">
        <v>3364</v>
      </c>
    </row>
    <row r="266" spans="1:16" ht="25.5">
      <c r="A266" t="s">
        <v>49</v>
      </c>
      <c s="34" t="s">
        <v>668</v>
      </c>
      <c s="34" t="s">
        <v>3168</v>
      </c>
      <c s="35" t="s">
        <v>5</v>
      </c>
      <c s="6" t="s">
        <v>3365</v>
      </c>
      <c s="36" t="s">
        <v>52</v>
      </c>
      <c s="37">
        <v>0.089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2356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3366</v>
      </c>
    </row>
    <row r="269" spans="1:5" ht="12.75">
      <c r="A269" t="s">
        <v>58</v>
      </c>
      <c r="E269" s="39" t="s">
        <v>3364</v>
      </c>
    </row>
    <row r="270" spans="1:16" ht="25.5">
      <c r="A270" t="s">
        <v>49</v>
      </c>
      <c s="34" t="s">
        <v>669</v>
      </c>
      <c s="34" t="s">
        <v>3367</v>
      </c>
      <c s="35" t="s">
        <v>5</v>
      </c>
      <c s="6" t="s">
        <v>3368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2965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3369</v>
      </c>
    </row>
    <row r="273" spans="1:5" ht="12.75">
      <c r="A273" t="s">
        <v>58</v>
      </c>
      <c r="E273" s="39" t="s">
        <v>1304</v>
      </c>
    </row>
    <row r="274" spans="1:16" ht="12.75">
      <c r="A274" t="s">
        <v>49</v>
      </c>
      <c s="34" t="s">
        <v>670</v>
      </c>
      <c s="34" t="s">
        <v>3370</v>
      </c>
      <c s="35" t="s">
        <v>5</v>
      </c>
      <c s="6" t="s">
        <v>3371</v>
      </c>
      <c s="36" t="s">
        <v>100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2965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1304</v>
      </c>
    </row>
    <row r="278" spans="1:16" ht="25.5">
      <c r="A278" t="s">
        <v>49</v>
      </c>
      <c s="34" t="s">
        <v>673</v>
      </c>
      <c s="34" t="s">
        <v>3372</v>
      </c>
      <c s="35" t="s">
        <v>5</v>
      </c>
      <c s="6" t="s">
        <v>3373</v>
      </c>
      <c s="36" t="s">
        <v>100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2965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1304</v>
      </c>
    </row>
    <row r="282" spans="1:16" ht="12.75">
      <c r="A282" t="s">
        <v>49</v>
      </c>
      <c s="34" t="s">
        <v>676</v>
      </c>
      <c s="34" t="s">
        <v>3374</v>
      </c>
      <c s="35" t="s">
        <v>5</v>
      </c>
      <c s="6" t="s">
        <v>3375</v>
      </c>
      <c s="36" t="s">
        <v>100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2965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1304</v>
      </c>
    </row>
    <row r="286" spans="1:16" ht="25.5">
      <c r="A286" t="s">
        <v>49</v>
      </c>
      <c s="34" t="s">
        <v>679</v>
      </c>
      <c s="34" t="s">
        <v>3376</v>
      </c>
      <c s="35" t="s">
        <v>5</v>
      </c>
      <c s="6" t="s">
        <v>3377</v>
      </c>
      <c s="36" t="s">
        <v>52</v>
      </c>
      <c s="37">
        <v>0.018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2965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1304</v>
      </c>
    </row>
    <row r="290" spans="1:16" ht="25.5">
      <c r="A290" t="s">
        <v>49</v>
      </c>
      <c s="34" t="s">
        <v>680</v>
      </c>
      <c s="34" t="s">
        <v>3378</v>
      </c>
      <c s="35" t="s">
        <v>5</v>
      </c>
      <c s="6" t="s">
        <v>3379</v>
      </c>
      <c s="36" t="s">
        <v>52</v>
      </c>
      <c s="37">
        <v>0.018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2965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1304</v>
      </c>
    </row>
    <row r="294" spans="1:13" ht="12.75">
      <c r="A294" t="s">
        <v>46</v>
      </c>
      <c r="C294" s="31" t="s">
        <v>3380</v>
      </c>
      <c r="E294" s="33" t="s">
        <v>2553</v>
      </c>
      <c r="J294" s="32">
        <f>0</f>
      </c>
      <c s="32">
        <f>0</f>
      </c>
      <c s="32">
        <f>0+L295+L299+L303+L307+L311+L315+L319+L323+L327+L331+L335+L339+L343+L347+L351+L355+L359+L363+L367+L371</f>
      </c>
      <c s="32">
        <f>0+M295+M299+M303+M307+M311+M315+M319+M323+M327+M331+M335+M339+M343+M347+M351+M355+M359+M363+M367+M371</f>
      </c>
    </row>
    <row r="295" spans="1:16" ht="25.5">
      <c r="A295" t="s">
        <v>49</v>
      </c>
      <c s="34" t="s">
        <v>681</v>
      </c>
      <c s="34" t="s">
        <v>3381</v>
      </c>
      <c s="35" t="s">
        <v>5</v>
      </c>
      <c s="6" t="s">
        <v>3382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2965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3383</v>
      </c>
    </row>
    <row r="298" spans="1:5" ht="12.75">
      <c r="A298" t="s">
        <v>58</v>
      </c>
      <c r="E298" s="39" t="s">
        <v>1304</v>
      </c>
    </row>
    <row r="299" spans="1:16" ht="12.75">
      <c r="A299" t="s">
        <v>49</v>
      </c>
      <c s="34" t="s">
        <v>682</v>
      </c>
      <c s="34" t="s">
        <v>3384</v>
      </c>
      <c s="35" t="s">
        <v>5</v>
      </c>
      <c s="6" t="s">
        <v>3385</v>
      </c>
      <c s="36" t="s">
        <v>79</v>
      </c>
      <c s="37">
        <v>2.66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2965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3386</v>
      </c>
    </row>
    <row r="302" spans="1:5" ht="12.75">
      <c r="A302" t="s">
        <v>58</v>
      </c>
      <c r="E302" s="39" t="s">
        <v>1304</v>
      </c>
    </row>
    <row r="303" spans="1:16" ht="25.5">
      <c r="A303" t="s">
        <v>49</v>
      </c>
      <c s="34" t="s">
        <v>683</v>
      </c>
      <c s="34" t="s">
        <v>3358</v>
      </c>
      <c s="35" t="s">
        <v>5</v>
      </c>
      <c s="6" t="s">
        <v>3359</v>
      </c>
      <c s="36" t="s">
        <v>52</v>
      </c>
      <c s="37">
        <v>0.213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2965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3387</v>
      </c>
    </row>
    <row r="306" spans="1:5" ht="12.75">
      <c r="A306" t="s">
        <v>58</v>
      </c>
      <c r="E306" s="39" t="s">
        <v>1304</v>
      </c>
    </row>
    <row r="307" spans="1:16" ht="25.5">
      <c r="A307" t="s">
        <v>49</v>
      </c>
      <c s="34" t="s">
        <v>684</v>
      </c>
      <c s="34" t="s">
        <v>3123</v>
      </c>
      <c s="35" t="s">
        <v>5</v>
      </c>
      <c s="6" t="s">
        <v>3124</v>
      </c>
      <c s="36" t="s">
        <v>52</v>
      </c>
      <c s="37">
        <v>0.213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2965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3388</v>
      </c>
    </row>
    <row r="310" spans="1:5" ht="12.75">
      <c r="A310" t="s">
        <v>58</v>
      </c>
      <c r="E310" s="39" t="s">
        <v>1304</v>
      </c>
    </row>
    <row r="311" spans="1:16" ht="25.5">
      <c r="A311" t="s">
        <v>49</v>
      </c>
      <c s="34" t="s">
        <v>685</v>
      </c>
      <c s="34" t="s">
        <v>3126</v>
      </c>
      <c s="35" t="s">
        <v>5</v>
      </c>
      <c s="6" t="s">
        <v>3127</v>
      </c>
      <c s="36" t="s">
        <v>52</v>
      </c>
      <c s="37">
        <v>2.426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2965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3389</v>
      </c>
    </row>
    <row r="314" spans="1:5" ht="12.75">
      <c r="A314" t="s">
        <v>58</v>
      </c>
      <c r="E314" s="39" t="s">
        <v>1304</v>
      </c>
    </row>
    <row r="315" spans="1:16" ht="25.5">
      <c r="A315" t="s">
        <v>49</v>
      </c>
      <c s="34" t="s">
        <v>686</v>
      </c>
      <c s="34" t="s">
        <v>3168</v>
      </c>
      <c s="35" t="s">
        <v>5</v>
      </c>
      <c s="6" t="s">
        <v>3365</v>
      </c>
      <c s="36" t="s">
        <v>52</v>
      </c>
      <c s="37">
        <v>0.08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2356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3390</v>
      </c>
    </row>
    <row r="318" spans="1:5" ht="12.75">
      <c r="A318" t="s">
        <v>58</v>
      </c>
      <c r="E318" s="39" t="s">
        <v>3364</v>
      </c>
    </row>
    <row r="319" spans="1:16" ht="12.75">
      <c r="A319" t="s">
        <v>49</v>
      </c>
      <c s="34" t="s">
        <v>688</v>
      </c>
      <c s="34" t="s">
        <v>3095</v>
      </c>
      <c s="35" t="s">
        <v>5</v>
      </c>
      <c s="6" t="s">
        <v>3096</v>
      </c>
      <c s="36" t="s">
        <v>1994</v>
      </c>
      <c s="37">
        <v>99.1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2965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3391</v>
      </c>
    </row>
    <row r="322" spans="1:5" ht="12.75">
      <c r="A322" t="s">
        <v>58</v>
      </c>
      <c r="E322" s="39" t="s">
        <v>1304</v>
      </c>
    </row>
    <row r="323" spans="1:16" ht="12.75">
      <c r="A323" t="s">
        <v>49</v>
      </c>
      <c s="34" t="s">
        <v>689</v>
      </c>
      <c s="34" t="s">
        <v>3101</v>
      </c>
      <c s="35" t="s">
        <v>5</v>
      </c>
      <c s="6" t="s">
        <v>3102</v>
      </c>
      <c s="36" t="s">
        <v>1994</v>
      </c>
      <c s="37">
        <v>109.01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2965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3392</v>
      </c>
    </row>
    <row r="326" spans="1:5" ht="12.75">
      <c r="A326" t="s">
        <v>58</v>
      </c>
      <c r="E326" s="39" t="s">
        <v>1304</v>
      </c>
    </row>
    <row r="327" spans="1:16" ht="12.75">
      <c r="A327" t="s">
        <v>49</v>
      </c>
      <c s="34" t="s">
        <v>690</v>
      </c>
      <c s="34" t="s">
        <v>3393</v>
      </c>
      <c s="35" t="s">
        <v>5</v>
      </c>
      <c s="6" t="s">
        <v>3394</v>
      </c>
      <c s="36" t="s">
        <v>93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2965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3395</v>
      </c>
    </row>
    <row r="330" spans="1:5" ht="12.75">
      <c r="A330" t="s">
        <v>58</v>
      </c>
      <c r="E330" s="39" t="s">
        <v>1304</v>
      </c>
    </row>
    <row r="331" spans="1:16" ht="12.75">
      <c r="A331" t="s">
        <v>49</v>
      </c>
      <c s="34" t="s">
        <v>691</v>
      </c>
      <c s="34" t="s">
        <v>3396</v>
      </c>
      <c s="35" t="s">
        <v>5</v>
      </c>
      <c s="6" t="s">
        <v>3397</v>
      </c>
      <c s="36" t="s">
        <v>93</v>
      </c>
      <c s="37">
        <v>8.5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2965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3398</v>
      </c>
    </row>
    <row r="334" spans="1:5" ht="12.75">
      <c r="A334" t="s">
        <v>58</v>
      </c>
      <c r="E334" s="39" t="s">
        <v>1304</v>
      </c>
    </row>
    <row r="335" spans="1:16" ht="12.75">
      <c r="A335" t="s">
        <v>49</v>
      </c>
      <c s="34" t="s">
        <v>692</v>
      </c>
      <c s="34" t="s">
        <v>3399</v>
      </c>
      <c s="35" t="s">
        <v>5</v>
      </c>
      <c s="6" t="s">
        <v>3400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2965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3401</v>
      </c>
    </row>
    <row r="338" spans="1:5" ht="12.75">
      <c r="A338" t="s">
        <v>58</v>
      </c>
      <c r="E338" s="39" t="s">
        <v>1304</v>
      </c>
    </row>
    <row r="339" spans="1:16" ht="25.5">
      <c r="A339" t="s">
        <v>49</v>
      </c>
      <c s="34" t="s">
        <v>1034</v>
      </c>
      <c s="34" t="s">
        <v>3402</v>
      </c>
      <c s="35" t="s">
        <v>5</v>
      </c>
      <c s="6" t="s">
        <v>3403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2965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1304</v>
      </c>
    </row>
    <row r="343" spans="1:16" ht="25.5">
      <c r="A343" t="s">
        <v>49</v>
      </c>
      <c s="34" t="s">
        <v>1037</v>
      </c>
      <c s="34" t="s">
        <v>3404</v>
      </c>
      <c s="35" t="s">
        <v>5</v>
      </c>
      <c s="6" t="s">
        <v>3405</v>
      </c>
      <c s="36" t="s">
        <v>100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2965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3406</v>
      </c>
    </row>
    <row r="346" spans="1:5" ht="12.75">
      <c r="A346" t="s">
        <v>58</v>
      </c>
      <c r="E346" s="39" t="s">
        <v>1304</v>
      </c>
    </row>
    <row r="347" spans="1:16" ht="25.5">
      <c r="A347" t="s">
        <v>49</v>
      </c>
      <c s="34" t="s">
        <v>1040</v>
      </c>
      <c s="34" t="s">
        <v>3407</v>
      </c>
      <c s="35" t="s">
        <v>5</v>
      </c>
      <c s="6" t="s">
        <v>3408</v>
      </c>
      <c s="36" t="s">
        <v>100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2965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1304</v>
      </c>
    </row>
    <row r="351" spans="1:16" ht="25.5">
      <c r="A351" t="s">
        <v>49</v>
      </c>
      <c s="34" t="s">
        <v>1043</v>
      </c>
      <c s="34" t="s">
        <v>3091</v>
      </c>
      <c s="35" t="s">
        <v>5</v>
      </c>
      <c s="6" t="s">
        <v>3092</v>
      </c>
      <c s="36" t="s">
        <v>93</v>
      </c>
      <c s="37">
        <v>3.7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2965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3409</v>
      </c>
    </row>
    <row r="354" spans="1:5" ht="12.75">
      <c r="A354" t="s">
        <v>58</v>
      </c>
      <c r="E354" s="39" t="s">
        <v>1304</v>
      </c>
    </row>
    <row r="355" spans="1:16" ht="12.75">
      <c r="A355" t="s">
        <v>49</v>
      </c>
      <c s="34" t="s">
        <v>1046</v>
      </c>
      <c s="34" t="s">
        <v>1278</v>
      </c>
      <c s="35" t="s">
        <v>5</v>
      </c>
      <c s="6" t="s">
        <v>3094</v>
      </c>
      <c s="36" t="s">
        <v>93</v>
      </c>
      <c s="37">
        <v>3.7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2356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3410</v>
      </c>
    </row>
    <row r="359" spans="1:16" ht="12.75">
      <c r="A359" t="s">
        <v>49</v>
      </c>
      <c s="34" t="s">
        <v>1049</v>
      </c>
      <c s="34" t="s">
        <v>3411</v>
      </c>
      <c s="35" t="s">
        <v>5</v>
      </c>
      <c s="6" t="s">
        <v>3412</v>
      </c>
      <c s="36" t="s">
        <v>93</v>
      </c>
      <c s="37">
        <v>2.25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2965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3413</v>
      </c>
    </row>
    <row r="362" spans="1:5" ht="12.75">
      <c r="A362" t="s">
        <v>58</v>
      </c>
      <c r="E362" s="39" t="s">
        <v>1304</v>
      </c>
    </row>
    <row r="363" spans="1:16" ht="12.75">
      <c r="A363" t="s">
        <v>49</v>
      </c>
      <c s="34" t="s">
        <v>1052</v>
      </c>
      <c s="34" t="s">
        <v>3414</v>
      </c>
      <c s="35" t="s">
        <v>5</v>
      </c>
      <c s="6" t="s">
        <v>3415</v>
      </c>
      <c s="36" t="s">
        <v>93</v>
      </c>
      <c s="37">
        <v>2.25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2965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1304</v>
      </c>
    </row>
    <row r="367" spans="1:16" ht="25.5">
      <c r="A367" t="s">
        <v>49</v>
      </c>
      <c s="34" t="s">
        <v>1055</v>
      </c>
      <c s="34" t="s">
        <v>3416</v>
      </c>
      <c s="35" t="s">
        <v>5</v>
      </c>
      <c s="6" t="s">
        <v>3417</v>
      </c>
      <c s="36" t="s">
        <v>52</v>
      </c>
      <c s="37">
        <v>0.757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2965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1304</v>
      </c>
    </row>
    <row r="371" spans="1:16" ht="25.5">
      <c r="A371" t="s">
        <v>49</v>
      </c>
      <c s="34" t="s">
        <v>1058</v>
      </c>
      <c s="34" t="s">
        <v>3106</v>
      </c>
      <c s="35" t="s">
        <v>5</v>
      </c>
      <c s="6" t="s">
        <v>3107</v>
      </c>
      <c s="36" t="s">
        <v>52</v>
      </c>
      <c s="37">
        <v>0.757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2965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1304</v>
      </c>
    </row>
    <row r="375" spans="1:13" ht="12.75">
      <c r="A375" t="s">
        <v>46</v>
      </c>
      <c r="C375" s="31" t="s">
        <v>3418</v>
      </c>
      <c r="E375" s="33" t="s">
        <v>3419</v>
      </c>
      <c r="J375" s="32">
        <f>0</f>
      </c>
      <c s="32">
        <f>0</f>
      </c>
      <c s="32">
        <f>0+L376+L380+L384+L388+L392+L396+L400+L404+L408+L412+L416+L420+L424</f>
      </c>
      <c s="32">
        <f>0+M376+M380+M384+M388+M392+M396+M400+M404+M408+M412+M416+M420+M424</f>
      </c>
    </row>
    <row r="376" spans="1:16" ht="25.5">
      <c r="A376" t="s">
        <v>49</v>
      </c>
      <c s="34" t="s">
        <v>1059</v>
      </c>
      <c s="34" t="s">
        <v>3420</v>
      </c>
      <c s="35" t="s">
        <v>5</v>
      </c>
      <c s="6" t="s">
        <v>3421</v>
      </c>
      <c s="36" t="s">
        <v>79</v>
      </c>
      <c s="37">
        <v>6.66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2965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3422</v>
      </c>
    </row>
    <row r="379" spans="1:5" ht="12.75">
      <c r="A379" t="s">
        <v>58</v>
      </c>
      <c r="E379" s="39" t="s">
        <v>1304</v>
      </c>
    </row>
    <row r="380" spans="1:16" ht="12.75">
      <c r="A380" t="s">
        <v>49</v>
      </c>
      <c s="34" t="s">
        <v>1062</v>
      </c>
      <c s="34" t="s">
        <v>3423</v>
      </c>
      <c s="35" t="s">
        <v>5</v>
      </c>
      <c s="6" t="s">
        <v>3424</v>
      </c>
      <c s="36" t="s">
        <v>79</v>
      </c>
      <c s="37">
        <v>7.326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2965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3425</v>
      </c>
    </row>
    <row r="383" spans="1:5" ht="12.75">
      <c r="A383" t="s">
        <v>58</v>
      </c>
      <c r="E383" s="39" t="s">
        <v>1304</v>
      </c>
    </row>
    <row r="384" spans="1:16" ht="25.5">
      <c r="A384" t="s">
        <v>49</v>
      </c>
      <c s="34" t="s">
        <v>1066</v>
      </c>
      <c s="34" t="s">
        <v>3426</v>
      </c>
      <c s="35" t="s">
        <v>5</v>
      </c>
      <c s="6" t="s">
        <v>3427</v>
      </c>
      <c s="36" t="s">
        <v>93</v>
      </c>
      <c s="37">
        <v>5.51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2965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3428</v>
      </c>
    </row>
    <row r="387" spans="1:5" ht="12.75">
      <c r="A387" t="s">
        <v>58</v>
      </c>
      <c r="E387" s="39" t="s">
        <v>1304</v>
      </c>
    </row>
    <row r="388" spans="1:16" ht="12.75">
      <c r="A388" t="s">
        <v>49</v>
      </c>
      <c s="34" t="s">
        <v>1069</v>
      </c>
      <c s="34" t="s">
        <v>3429</v>
      </c>
      <c s="35" t="s">
        <v>5</v>
      </c>
      <c s="6" t="s">
        <v>3430</v>
      </c>
      <c s="36" t="s">
        <v>79</v>
      </c>
      <c s="37">
        <v>0.793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2965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3431</v>
      </c>
    </row>
    <row r="391" spans="1:5" ht="12.75">
      <c r="A391" t="s">
        <v>58</v>
      </c>
      <c r="E391" s="39" t="s">
        <v>1304</v>
      </c>
    </row>
    <row r="392" spans="1:16" ht="25.5">
      <c r="A392" t="s">
        <v>49</v>
      </c>
      <c s="34" t="s">
        <v>1072</v>
      </c>
      <c s="34" t="s">
        <v>3432</v>
      </c>
      <c s="35" t="s">
        <v>5</v>
      </c>
      <c s="6" t="s">
        <v>3433</v>
      </c>
      <c s="36" t="s">
        <v>100</v>
      </c>
      <c s="37">
        <v>180.078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2965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25.5">
      <c r="A394" s="35" t="s">
        <v>56</v>
      </c>
      <c r="E394" s="40" t="s">
        <v>3434</v>
      </c>
    </row>
    <row r="395" spans="1:5" ht="12.75">
      <c r="A395" t="s">
        <v>58</v>
      </c>
      <c r="E395" s="39" t="s">
        <v>1304</v>
      </c>
    </row>
    <row r="396" spans="1:16" ht="25.5">
      <c r="A396" t="s">
        <v>49</v>
      </c>
      <c s="34" t="s">
        <v>1077</v>
      </c>
      <c s="34" t="s">
        <v>3435</v>
      </c>
      <c s="35" t="s">
        <v>5</v>
      </c>
      <c s="6" t="s">
        <v>3436</v>
      </c>
      <c s="36" t="s">
        <v>79</v>
      </c>
      <c s="37">
        <v>16.207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2965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3437</v>
      </c>
    </row>
    <row r="399" spans="1:5" ht="12.75">
      <c r="A399" t="s">
        <v>58</v>
      </c>
      <c r="E399" s="39" t="s">
        <v>1304</v>
      </c>
    </row>
    <row r="400" spans="1:16" ht="25.5">
      <c r="A400" t="s">
        <v>49</v>
      </c>
      <c s="34" t="s">
        <v>1080</v>
      </c>
      <c s="34" t="s">
        <v>3438</v>
      </c>
      <c s="35" t="s">
        <v>5</v>
      </c>
      <c s="6" t="s">
        <v>3439</v>
      </c>
      <c s="36" t="s">
        <v>79</v>
      </c>
      <c s="37">
        <v>16.207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2965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38.25">
      <c r="A402" s="35" t="s">
        <v>56</v>
      </c>
      <c r="E402" s="40" t="s">
        <v>3440</v>
      </c>
    </row>
    <row r="403" spans="1:5" ht="12.75">
      <c r="A403" t="s">
        <v>58</v>
      </c>
      <c r="E403" s="39" t="s">
        <v>1304</v>
      </c>
    </row>
    <row r="404" spans="1:16" ht="12.75">
      <c r="A404" t="s">
        <v>49</v>
      </c>
      <c s="34" t="s">
        <v>1083</v>
      </c>
      <c s="34" t="s">
        <v>3441</v>
      </c>
      <c s="35" t="s">
        <v>5</v>
      </c>
      <c s="6" t="s">
        <v>3442</v>
      </c>
      <c s="36" t="s">
        <v>79</v>
      </c>
      <c s="37">
        <v>16.207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2965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25.5">
      <c r="A406" s="35" t="s">
        <v>56</v>
      </c>
      <c r="E406" s="40" t="s">
        <v>3443</v>
      </c>
    </row>
    <row r="407" spans="1:5" ht="12.75">
      <c r="A407" t="s">
        <v>58</v>
      </c>
      <c r="E407" s="39" t="s">
        <v>1304</v>
      </c>
    </row>
    <row r="408" spans="1:16" ht="12.75">
      <c r="A408" t="s">
        <v>49</v>
      </c>
      <c s="34" t="s">
        <v>1086</v>
      </c>
      <c s="34" t="s">
        <v>3444</v>
      </c>
      <c s="35" t="s">
        <v>5</v>
      </c>
      <c s="6" t="s">
        <v>3445</v>
      </c>
      <c s="36" t="s">
        <v>100</v>
      </c>
      <c s="37">
        <v>90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2965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38.25">
      <c r="A410" s="35" t="s">
        <v>56</v>
      </c>
      <c r="E410" s="40" t="s">
        <v>3446</v>
      </c>
    </row>
    <row r="411" spans="1:5" ht="12.75">
      <c r="A411" t="s">
        <v>58</v>
      </c>
      <c r="E411" s="39" t="s">
        <v>1304</v>
      </c>
    </row>
    <row r="412" spans="1:16" ht="25.5">
      <c r="A412" t="s">
        <v>49</v>
      </c>
      <c s="34" t="s">
        <v>1089</v>
      </c>
      <c s="34" t="s">
        <v>3447</v>
      </c>
      <c s="35" t="s">
        <v>5</v>
      </c>
      <c s="6" t="s">
        <v>3448</v>
      </c>
      <c s="36" t="s">
        <v>79</v>
      </c>
      <c s="37">
        <v>22.867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2965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3449</v>
      </c>
    </row>
    <row r="415" spans="1:5" ht="12.75">
      <c r="A415" t="s">
        <v>58</v>
      </c>
      <c r="E415" s="39" t="s">
        <v>1304</v>
      </c>
    </row>
    <row r="416" spans="1:16" ht="12.75">
      <c r="A416" t="s">
        <v>49</v>
      </c>
      <c s="34" t="s">
        <v>1093</v>
      </c>
      <c s="34" t="s">
        <v>3450</v>
      </c>
      <c s="35" t="s">
        <v>5</v>
      </c>
      <c s="6" t="s">
        <v>3451</v>
      </c>
      <c s="36" t="s">
        <v>79</v>
      </c>
      <c s="37">
        <v>16.207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2965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3452</v>
      </c>
    </row>
    <row r="419" spans="1:5" ht="12.75">
      <c r="A419" t="s">
        <v>58</v>
      </c>
      <c r="E419" s="39" t="s">
        <v>1304</v>
      </c>
    </row>
    <row r="420" spans="1:16" ht="25.5">
      <c r="A420" t="s">
        <v>49</v>
      </c>
      <c s="34" t="s">
        <v>1094</v>
      </c>
      <c s="34" t="s">
        <v>3453</v>
      </c>
      <c s="35" t="s">
        <v>5</v>
      </c>
      <c s="6" t="s">
        <v>3454</v>
      </c>
      <c s="36" t="s">
        <v>52</v>
      </c>
      <c s="37">
        <v>0.527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2965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25.5">
      <c r="A422" s="35" t="s">
        <v>56</v>
      </c>
      <c r="E422" s="40" t="s">
        <v>3455</v>
      </c>
    </row>
    <row r="423" spans="1:5" ht="12.75">
      <c r="A423" t="s">
        <v>58</v>
      </c>
      <c r="E423" s="39" t="s">
        <v>1304</v>
      </c>
    </row>
    <row r="424" spans="1:16" ht="25.5">
      <c r="A424" t="s">
        <v>49</v>
      </c>
      <c s="34" t="s">
        <v>1095</v>
      </c>
      <c s="34" t="s">
        <v>3456</v>
      </c>
      <c s="35" t="s">
        <v>5</v>
      </c>
      <c s="6" t="s">
        <v>3457</v>
      </c>
      <c s="36" t="s">
        <v>52</v>
      </c>
      <c s="37">
        <v>0.527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2965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1304</v>
      </c>
    </row>
    <row r="428" spans="1:13" ht="12.75">
      <c r="A428" t="s">
        <v>46</v>
      </c>
      <c r="C428" s="31" t="s">
        <v>3458</v>
      </c>
      <c r="E428" s="33" t="s">
        <v>3459</v>
      </c>
      <c r="J428" s="32">
        <f>0</f>
      </c>
      <c s="32">
        <f>0</f>
      </c>
      <c s="32">
        <f>0+L429+L433+L437+L441+L445+L449+L453+L457+L461</f>
      </c>
      <c s="32">
        <f>0+M429+M433+M437+M441+M445+M449+M453+M457+M461</f>
      </c>
    </row>
    <row r="429" spans="1:16" ht="25.5">
      <c r="A429" t="s">
        <v>49</v>
      </c>
      <c s="34" t="s">
        <v>1096</v>
      </c>
      <c s="34" t="s">
        <v>3460</v>
      </c>
      <c s="35" t="s">
        <v>5</v>
      </c>
      <c s="6" t="s">
        <v>3461</v>
      </c>
      <c s="36" t="s">
        <v>93</v>
      </c>
      <c s="37">
        <v>4.5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2965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25.5">
      <c r="A431" s="35" t="s">
        <v>56</v>
      </c>
      <c r="E431" s="40" t="s">
        <v>3462</v>
      </c>
    </row>
    <row r="432" spans="1:5" ht="12.75">
      <c r="A432" t="s">
        <v>58</v>
      </c>
      <c r="E432" s="39" t="s">
        <v>1304</v>
      </c>
    </row>
    <row r="433" spans="1:16" ht="25.5">
      <c r="A433" t="s">
        <v>49</v>
      </c>
      <c s="34" t="s">
        <v>1097</v>
      </c>
      <c s="34" t="s">
        <v>3463</v>
      </c>
      <c s="35" t="s">
        <v>5</v>
      </c>
      <c s="6" t="s">
        <v>3464</v>
      </c>
      <c s="36" t="s">
        <v>93</v>
      </c>
      <c s="37">
        <v>4.5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2965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3465</v>
      </c>
    </row>
    <row r="436" spans="1:5" ht="12.75">
      <c r="A436" t="s">
        <v>58</v>
      </c>
      <c r="E436" s="39" t="s">
        <v>1304</v>
      </c>
    </row>
    <row r="437" spans="1:16" ht="12.75">
      <c r="A437" t="s">
        <v>49</v>
      </c>
      <c s="34" t="s">
        <v>1100</v>
      </c>
      <c s="34" t="s">
        <v>3466</v>
      </c>
      <c s="35" t="s">
        <v>5</v>
      </c>
      <c s="6" t="s">
        <v>3467</v>
      </c>
      <c s="36" t="s">
        <v>79</v>
      </c>
      <c s="37">
        <v>2.475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2965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3468</v>
      </c>
    </row>
    <row r="440" spans="1:5" ht="12.75">
      <c r="A440" t="s">
        <v>58</v>
      </c>
      <c r="E440" s="39" t="s">
        <v>1304</v>
      </c>
    </row>
    <row r="441" spans="1:16" ht="12.75">
      <c r="A441" t="s">
        <v>49</v>
      </c>
      <c s="34" t="s">
        <v>1104</v>
      </c>
      <c s="34" t="s">
        <v>3469</v>
      </c>
      <c s="35" t="s">
        <v>5</v>
      </c>
      <c s="6" t="s">
        <v>3470</v>
      </c>
      <c s="36" t="s">
        <v>93</v>
      </c>
      <c s="37">
        <v>0.018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2965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1304</v>
      </c>
    </row>
    <row r="445" spans="1:16" ht="12.75">
      <c r="A445" t="s">
        <v>49</v>
      </c>
      <c s="34" t="s">
        <v>1107</v>
      </c>
      <c s="34" t="s">
        <v>3471</v>
      </c>
      <c s="35" t="s">
        <v>5</v>
      </c>
      <c s="6" t="s">
        <v>3472</v>
      </c>
      <c s="36" t="s">
        <v>93</v>
      </c>
      <c s="37">
        <v>13.5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2965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3473</v>
      </c>
    </row>
    <row r="448" spans="1:5" ht="12.75">
      <c r="A448" t="s">
        <v>58</v>
      </c>
      <c r="E448" s="39" t="s">
        <v>1304</v>
      </c>
    </row>
    <row r="449" spans="1:16" ht="12.75">
      <c r="A449" t="s">
        <v>49</v>
      </c>
      <c s="34" t="s">
        <v>1108</v>
      </c>
      <c s="34" t="s">
        <v>3441</v>
      </c>
      <c s="35" t="s">
        <v>5</v>
      </c>
      <c s="6" t="s">
        <v>3442</v>
      </c>
      <c s="36" t="s">
        <v>79</v>
      </c>
      <c s="37">
        <v>2.25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2965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56</v>
      </c>
      <c r="E451" s="40" t="s">
        <v>3474</v>
      </c>
    </row>
    <row r="452" spans="1:5" ht="12.75">
      <c r="A452" t="s">
        <v>58</v>
      </c>
      <c r="E452" s="39" t="s">
        <v>1304</v>
      </c>
    </row>
    <row r="453" spans="1:16" ht="25.5">
      <c r="A453" t="s">
        <v>49</v>
      </c>
      <c s="34" t="s">
        <v>1111</v>
      </c>
      <c s="34" t="s">
        <v>3447</v>
      </c>
      <c s="35" t="s">
        <v>5</v>
      </c>
      <c s="6" t="s">
        <v>3448</v>
      </c>
      <c s="36" t="s">
        <v>79</v>
      </c>
      <c s="37">
        <v>2.25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2965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56</v>
      </c>
      <c r="E455" s="40" t="s">
        <v>3475</v>
      </c>
    </row>
    <row r="456" spans="1:5" ht="12.75">
      <c r="A456" t="s">
        <v>58</v>
      </c>
      <c r="E456" s="39" t="s">
        <v>1304</v>
      </c>
    </row>
    <row r="457" spans="1:16" ht="25.5">
      <c r="A457" t="s">
        <v>49</v>
      </c>
      <c s="34" t="s">
        <v>1112</v>
      </c>
      <c s="34" t="s">
        <v>3476</v>
      </c>
      <c s="35" t="s">
        <v>5</v>
      </c>
      <c s="6" t="s">
        <v>3477</v>
      </c>
      <c s="36" t="s">
        <v>52</v>
      </c>
      <c s="37">
        <v>0.225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2965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1304</v>
      </c>
    </row>
    <row r="461" spans="1:16" ht="25.5">
      <c r="A461" t="s">
        <v>49</v>
      </c>
      <c s="34" t="s">
        <v>1115</v>
      </c>
      <c s="34" t="s">
        <v>3478</v>
      </c>
      <c s="35" t="s">
        <v>5</v>
      </c>
      <c s="6" t="s">
        <v>3479</v>
      </c>
      <c s="36" t="s">
        <v>52</v>
      </c>
      <c s="37">
        <v>0.225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2965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56</v>
      </c>
      <c r="E463" s="40" t="s">
        <v>3480</v>
      </c>
    </row>
    <row r="464" spans="1:5" ht="12.75">
      <c r="A464" t="s">
        <v>58</v>
      </c>
      <c r="E464" s="39" t="s">
        <v>1304</v>
      </c>
    </row>
    <row r="465" spans="1:13" ht="12.75">
      <c r="A465" t="s">
        <v>46</v>
      </c>
      <c r="C465" s="31" t="s">
        <v>3481</v>
      </c>
      <c r="E465" s="33" t="s">
        <v>3482</v>
      </c>
      <c r="J465" s="32">
        <f>0</f>
      </c>
      <c s="32">
        <f>0</f>
      </c>
      <c s="32">
        <f>0+L466+L470+L474+L478+L482+L486</f>
      </c>
      <c s="32">
        <f>0+M466+M470+M474+M478+M482+M486</f>
      </c>
    </row>
    <row r="466" spans="1:16" ht="12.75">
      <c r="A466" t="s">
        <v>49</v>
      </c>
      <c s="34" t="s">
        <v>1118</v>
      </c>
      <c s="34" t="s">
        <v>3483</v>
      </c>
      <c s="35" t="s">
        <v>5</v>
      </c>
      <c s="6" t="s">
        <v>3484</v>
      </c>
      <c s="36" t="s">
        <v>79</v>
      </c>
      <c s="37">
        <v>24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2965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3485</v>
      </c>
    </row>
    <row r="469" spans="1:5" ht="12.75">
      <c r="A469" t="s">
        <v>58</v>
      </c>
      <c r="E469" s="39" t="s">
        <v>1304</v>
      </c>
    </row>
    <row r="470" spans="1:16" ht="12.75">
      <c r="A470" t="s">
        <v>49</v>
      </c>
      <c s="34" t="s">
        <v>1121</v>
      </c>
      <c s="34" t="s">
        <v>3486</v>
      </c>
      <c s="35" t="s">
        <v>5</v>
      </c>
      <c s="6" t="s">
        <v>3487</v>
      </c>
      <c s="36" t="s">
        <v>93</v>
      </c>
      <c s="37">
        <v>28.8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2965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3488</v>
      </c>
    </row>
    <row r="473" spans="1:5" ht="12.75">
      <c r="A473" t="s">
        <v>58</v>
      </c>
      <c r="E473" s="39" t="s">
        <v>1304</v>
      </c>
    </row>
    <row r="474" spans="1:16" ht="25.5">
      <c r="A474" t="s">
        <v>49</v>
      </c>
      <c s="34" t="s">
        <v>1124</v>
      </c>
      <c s="34" t="s">
        <v>3358</v>
      </c>
      <c s="35" t="s">
        <v>5</v>
      </c>
      <c s="6" t="s">
        <v>3359</v>
      </c>
      <c s="36" t="s">
        <v>52</v>
      </c>
      <c s="37">
        <v>0.081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2965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3489</v>
      </c>
    </row>
    <row r="477" spans="1:5" ht="12.75">
      <c r="A477" t="s">
        <v>58</v>
      </c>
      <c r="E477" s="39" t="s">
        <v>1304</v>
      </c>
    </row>
    <row r="478" spans="1:16" ht="25.5">
      <c r="A478" t="s">
        <v>49</v>
      </c>
      <c s="34" t="s">
        <v>1127</v>
      </c>
      <c s="34" t="s">
        <v>3123</v>
      </c>
      <c s="35" t="s">
        <v>5</v>
      </c>
      <c s="6" t="s">
        <v>3124</v>
      </c>
      <c s="36" t="s">
        <v>52</v>
      </c>
      <c s="37">
        <v>0.081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2965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1304</v>
      </c>
    </row>
    <row r="482" spans="1:16" ht="25.5">
      <c r="A482" t="s">
        <v>49</v>
      </c>
      <c s="34" t="s">
        <v>1130</v>
      </c>
      <c s="34" t="s">
        <v>3126</v>
      </c>
      <c s="35" t="s">
        <v>5</v>
      </c>
      <c s="6" t="s">
        <v>3127</v>
      </c>
      <c s="36" t="s">
        <v>52</v>
      </c>
      <c s="37">
        <v>2.754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2965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3490</v>
      </c>
    </row>
    <row r="485" spans="1:5" ht="12.75">
      <c r="A485" t="s">
        <v>58</v>
      </c>
      <c r="E485" s="39" t="s">
        <v>1304</v>
      </c>
    </row>
    <row r="486" spans="1:16" ht="38.25">
      <c r="A486" t="s">
        <v>49</v>
      </c>
      <c s="34" t="s">
        <v>1133</v>
      </c>
      <c s="34" t="s">
        <v>3491</v>
      </c>
      <c s="35" t="s">
        <v>5</v>
      </c>
      <c s="6" t="s">
        <v>3492</v>
      </c>
      <c s="36" t="s">
        <v>52</v>
      </c>
      <c s="37">
        <v>0.081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2356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3364</v>
      </c>
    </row>
    <row r="490" spans="1:13" ht="12.75">
      <c r="A490" t="s">
        <v>46</v>
      </c>
      <c r="C490" s="31" t="s">
        <v>3493</v>
      </c>
      <c r="E490" s="33" t="s">
        <v>2642</v>
      </c>
      <c r="J490" s="32">
        <f>0</f>
      </c>
      <c s="32">
        <f>0</f>
      </c>
      <c s="32">
        <f>0+L491+L495+L499+L503+L507+L511+L515</f>
      </c>
      <c s="32">
        <f>0+M491+M495+M499+M503+M507+M511+M515</f>
      </c>
    </row>
    <row r="491" spans="1:16" ht="12.75">
      <c r="A491" t="s">
        <v>49</v>
      </c>
      <c s="34" t="s">
        <v>1135</v>
      </c>
      <c s="34" t="s">
        <v>3494</v>
      </c>
      <c s="35" t="s">
        <v>5</v>
      </c>
      <c s="6" t="s">
        <v>3495</v>
      </c>
      <c s="36" t="s">
        <v>79</v>
      </c>
      <c s="37">
        <v>1.8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2965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38.25">
      <c r="A493" s="35" t="s">
        <v>56</v>
      </c>
      <c r="E493" s="40" t="s">
        <v>3496</v>
      </c>
    </row>
    <row r="494" spans="1:5" ht="12.75">
      <c r="A494" t="s">
        <v>58</v>
      </c>
      <c r="E494" s="39" t="s">
        <v>1304</v>
      </c>
    </row>
    <row r="495" spans="1:16" ht="25.5">
      <c r="A495" t="s">
        <v>49</v>
      </c>
      <c s="34" t="s">
        <v>1138</v>
      </c>
      <c s="34" t="s">
        <v>3497</v>
      </c>
      <c s="35" t="s">
        <v>5</v>
      </c>
      <c s="6" t="s">
        <v>3498</v>
      </c>
      <c s="36" t="s">
        <v>79</v>
      </c>
      <c s="37">
        <v>1.8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2965</v>
      </c>
      <c>
        <f>(M495*21)/100</f>
      </c>
      <c t="s">
        <v>27</v>
      </c>
    </row>
    <row r="496" spans="1:5" ht="12.75">
      <c r="A496" s="35" t="s">
        <v>54</v>
      </c>
      <c r="E496" s="39" t="s">
        <v>5</v>
      </c>
    </row>
    <row r="497" spans="1:5" ht="12.75">
      <c r="A497" s="35" t="s">
        <v>56</v>
      </c>
      <c r="E497" s="40" t="s">
        <v>3499</v>
      </c>
    </row>
    <row r="498" spans="1:5" ht="12.75">
      <c r="A498" t="s">
        <v>58</v>
      </c>
      <c r="E498" s="39" t="s">
        <v>1304</v>
      </c>
    </row>
    <row r="499" spans="1:16" ht="25.5">
      <c r="A499" t="s">
        <v>49</v>
      </c>
      <c s="34" t="s">
        <v>1141</v>
      </c>
      <c s="34" t="s">
        <v>3110</v>
      </c>
      <c s="35" t="s">
        <v>5</v>
      </c>
      <c s="6" t="s">
        <v>3111</v>
      </c>
      <c s="36" t="s">
        <v>79</v>
      </c>
      <c s="37">
        <v>24.476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2965</v>
      </c>
      <c>
        <f>(M499*21)/100</f>
      </c>
      <c t="s">
        <v>27</v>
      </c>
    </row>
    <row r="500" spans="1:5" ht="12.75">
      <c r="A500" s="35" t="s">
        <v>54</v>
      </c>
      <c r="E500" s="39" t="s">
        <v>5</v>
      </c>
    </row>
    <row r="501" spans="1:5" ht="38.25">
      <c r="A501" s="35" t="s">
        <v>56</v>
      </c>
      <c r="E501" s="40" t="s">
        <v>3500</v>
      </c>
    </row>
    <row r="502" spans="1:5" ht="12.75">
      <c r="A502" t="s">
        <v>58</v>
      </c>
      <c r="E502" s="39" t="s">
        <v>1304</v>
      </c>
    </row>
    <row r="503" spans="1:16" ht="12.75">
      <c r="A503" t="s">
        <v>49</v>
      </c>
      <c s="34" t="s">
        <v>1144</v>
      </c>
      <c s="34" t="s">
        <v>3113</v>
      </c>
      <c s="35" t="s">
        <v>5</v>
      </c>
      <c s="6" t="s">
        <v>3114</v>
      </c>
      <c s="36" t="s">
        <v>79</v>
      </c>
      <c s="37">
        <v>24.476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2965</v>
      </c>
      <c>
        <f>(M503*21)/100</f>
      </c>
      <c t="s">
        <v>27</v>
      </c>
    </row>
    <row r="504" spans="1:5" ht="12.75">
      <c r="A504" s="35" t="s">
        <v>54</v>
      </c>
      <c r="E504" s="39" t="s">
        <v>5</v>
      </c>
    </row>
    <row r="505" spans="1:5" ht="12.75">
      <c r="A505" s="35" t="s">
        <v>56</v>
      </c>
      <c r="E505" s="40" t="s">
        <v>3501</v>
      </c>
    </row>
    <row r="506" spans="1:5" ht="12.75">
      <c r="A506" t="s">
        <v>58</v>
      </c>
      <c r="E506" s="39" t="s">
        <v>1304</v>
      </c>
    </row>
    <row r="507" spans="1:16" ht="12.75">
      <c r="A507" t="s">
        <v>49</v>
      </c>
      <c s="34" t="s">
        <v>1147</v>
      </c>
      <c s="34" t="s">
        <v>3115</v>
      </c>
      <c s="35" t="s">
        <v>5</v>
      </c>
      <c s="6" t="s">
        <v>3116</v>
      </c>
      <c s="36" t="s">
        <v>79</v>
      </c>
      <c s="37">
        <v>24.275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2965</v>
      </c>
      <c>
        <f>(M507*21)/100</f>
      </c>
      <c t="s">
        <v>27</v>
      </c>
    </row>
    <row r="508" spans="1:5" ht="12.75">
      <c r="A508" s="35" t="s">
        <v>54</v>
      </c>
      <c r="E508" s="39" t="s">
        <v>5</v>
      </c>
    </row>
    <row r="509" spans="1:5" ht="12.75">
      <c r="A509" s="35" t="s">
        <v>56</v>
      </c>
      <c r="E509" s="40" t="s">
        <v>5</v>
      </c>
    </row>
    <row r="510" spans="1:5" ht="12.75">
      <c r="A510" t="s">
        <v>58</v>
      </c>
      <c r="E510" s="39" t="s">
        <v>1304</v>
      </c>
    </row>
    <row r="511" spans="1:16" ht="12.75">
      <c r="A511" t="s">
        <v>49</v>
      </c>
      <c s="34" t="s">
        <v>1150</v>
      </c>
      <c s="34" t="s">
        <v>3502</v>
      </c>
      <c s="35" t="s">
        <v>5</v>
      </c>
      <c s="6" t="s">
        <v>3503</v>
      </c>
      <c s="36" t="s">
        <v>79</v>
      </c>
      <c s="37">
        <v>3.152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2965</v>
      </c>
      <c>
        <f>(M511*21)/100</f>
      </c>
      <c t="s">
        <v>27</v>
      </c>
    </row>
    <row r="512" spans="1:5" ht="12.75">
      <c r="A512" s="35" t="s">
        <v>54</v>
      </c>
      <c r="E512" s="39" t="s">
        <v>5</v>
      </c>
    </row>
    <row r="513" spans="1:5" ht="12.75">
      <c r="A513" s="35" t="s">
        <v>56</v>
      </c>
      <c r="E513" s="40" t="s">
        <v>3504</v>
      </c>
    </row>
    <row r="514" spans="1:5" ht="12.75">
      <c r="A514" t="s">
        <v>58</v>
      </c>
      <c r="E514" s="39" t="s">
        <v>1304</v>
      </c>
    </row>
    <row r="515" spans="1:16" ht="12.75">
      <c r="A515" t="s">
        <v>49</v>
      </c>
      <c s="34" t="s">
        <v>1153</v>
      </c>
      <c s="34" t="s">
        <v>3505</v>
      </c>
      <c s="35" t="s">
        <v>5</v>
      </c>
      <c s="6" t="s">
        <v>3506</v>
      </c>
      <c s="36" t="s">
        <v>79</v>
      </c>
      <c s="37">
        <v>3.152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2965</v>
      </c>
      <c>
        <f>(M515*21)/100</f>
      </c>
      <c t="s">
        <v>27</v>
      </c>
    </row>
    <row r="516" spans="1:5" ht="12.75">
      <c r="A516" s="35" t="s">
        <v>54</v>
      </c>
      <c r="E516" s="39" t="s">
        <v>5</v>
      </c>
    </row>
    <row r="517" spans="1:5" ht="38.25">
      <c r="A517" s="35" t="s">
        <v>56</v>
      </c>
      <c r="E517" s="40" t="s">
        <v>3507</v>
      </c>
    </row>
    <row r="518" spans="1:5" ht="12.75">
      <c r="A518" t="s">
        <v>58</v>
      </c>
      <c r="E518" s="39" t="s">
        <v>1304</v>
      </c>
    </row>
    <row r="519" spans="1:13" ht="12.75">
      <c r="A519" t="s">
        <v>46</v>
      </c>
      <c r="C519" s="31" t="s">
        <v>3508</v>
      </c>
      <c r="E519" s="33" t="s">
        <v>3509</v>
      </c>
      <c r="J519" s="32">
        <f>0</f>
      </c>
      <c s="32">
        <f>0</f>
      </c>
      <c s="32">
        <f>0+L520+L524+L528+L532+L536+L540+L544+L548+L552+L556+L560+L564</f>
      </c>
      <c s="32">
        <f>0+M520+M524+M528+M532+M536+M540+M544+M548+M552+M556+M560+M564</f>
      </c>
    </row>
    <row r="520" spans="1:16" ht="12.75">
      <c r="A520" t="s">
        <v>49</v>
      </c>
      <c s="34" t="s">
        <v>1156</v>
      </c>
      <c s="34" t="s">
        <v>3510</v>
      </c>
      <c s="35" t="s">
        <v>5</v>
      </c>
      <c s="6" t="s">
        <v>3511</v>
      </c>
      <c s="36" t="s">
        <v>79</v>
      </c>
      <c s="37">
        <v>6.65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2965</v>
      </c>
      <c>
        <f>(M520*21)/100</f>
      </c>
      <c t="s">
        <v>27</v>
      </c>
    </row>
    <row r="521" spans="1:5" ht="12.75">
      <c r="A521" s="35" t="s">
        <v>54</v>
      </c>
      <c r="E521" s="39" t="s">
        <v>5</v>
      </c>
    </row>
    <row r="522" spans="1:5" ht="25.5">
      <c r="A522" s="35" t="s">
        <v>56</v>
      </c>
      <c r="E522" s="40" t="s">
        <v>3512</v>
      </c>
    </row>
    <row r="523" spans="1:5" ht="12.75">
      <c r="A523" t="s">
        <v>58</v>
      </c>
      <c r="E523" s="39" t="s">
        <v>1304</v>
      </c>
    </row>
    <row r="524" spans="1:16" ht="25.5">
      <c r="A524" t="s">
        <v>49</v>
      </c>
      <c s="34" t="s">
        <v>1159</v>
      </c>
      <c s="34" t="s">
        <v>2580</v>
      </c>
      <c s="35" t="s">
        <v>5</v>
      </c>
      <c s="6" t="s">
        <v>2581</v>
      </c>
      <c s="36" t="s">
        <v>79</v>
      </c>
      <c s="37">
        <v>207.302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2965</v>
      </c>
      <c>
        <f>(M524*21)/100</f>
      </c>
      <c t="s">
        <v>27</v>
      </c>
    </row>
    <row r="525" spans="1:5" ht="12.75">
      <c r="A525" s="35" t="s">
        <v>54</v>
      </c>
      <c r="E525" s="39" t="s">
        <v>5</v>
      </c>
    </row>
    <row r="526" spans="1:5" ht="51">
      <c r="A526" s="35" t="s">
        <v>56</v>
      </c>
      <c r="E526" s="40" t="s">
        <v>3513</v>
      </c>
    </row>
    <row r="527" spans="1:5" ht="12.75">
      <c r="A527" t="s">
        <v>58</v>
      </c>
      <c r="E527" s="39" t="s">
        <v>1304</v>
      </c>
    </row>
    <row r="528" spans="1:16" ht="25.5">
      <c r="A528" t="s">
        <v>49</v>
      </c>
      <c s="34" t="s">
        <v>1162</v>
      </c>
      <c s="34" t="s">
        <v>3514</v>
      </c>
      <c s="35" t="s">
        <v>5</v>
      </c>
      <c s="6" t="s">
        <v>3515</v>
      </c>
      <c s="36" t="s">
        <v>79</v>
      </c>
      <c s="37">
        <v>246.45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2965</v>
      </c>
      <c>
        <f>(M528*21)/100</f>
      </c>
      <c t="s">
        <v>27</v>
      </c>
    </row>
    <row r="529" spans="1:5" ht="12.75">
      <c r="A529" s="35" t="s">
        <v>54</v>
      </c>
      <c r="E529" s="39" t="s">
        <v>5</v>
      </c>
    </row>
    <row r="530" spans="1:5" ht="12.75">
      <c r="A530" s="35" t="s">
        <v>56</v>
      </c>
      <c r="E530" s="40" t="s">
        <v>3516</v>
      </c>
    </row>
    <row r="531" spans="1:5" ht="12.75">
      <c r="A531" t="s">
        <v>58</v>
      </c>
      <c r="E531" s="39" t="s">
        <v>1304</v>
      </c>
    </row>
    <row r="532" spans="1:16" ht="25.5">
      <c r="A532" t="s">
        <v>49</v>
      </c>
      <c s="34" t="s">
        <v>1165</v>
      </c>
      <c s="34" t="s">
        <v>3517</v>
      </c>
      <c s="35" t="s">
        <v>5</v>
      </c>
      <c s="6" t="s">
        <v>3518</v>
      </c>
      <c s="36" t="s">
        <v>79</v>
      </c>
      <c s="37">
        <v>347.16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2965</v>
      </c>
      <c>
        <f>(M532*21)/100</f>
      </c>
      <c t="s">
        <v>27</v>
      </c>
    </row>
    <row r="533" spans="1:5" ht="12.75">
      <c r="A533" s="35" t="s">
        <v>54</v>
      </c>
      <c r="E533" s="39" t="s">
        <v>5</v>
      </c>
    </row>
    <row r="534" spans="1:5" ht="38.25">
      <c r="A534" s="35" t="s">
        <v>56</v>
      </c>
      <c r="E534" s="40" t="s">
        <v>3519</v>
      </c>
    </row>
    <row r="535" spans="1:5" ht="12.75">
      <c r="A535" t="s">
        <v>58</v>
      </c>
      <c r="E535" s="39" t="s">
        <v>1304</v>
      </c>
    </row>
    <row r="536" spans="1:16" ht="25.5">
      <c r="A536" t="s">
        <v>49</v>
      </c>
      <c s="34" t="s">
        <v>1168</v>
      </c>
      <c s="34" t="s">
        <v>2578</v>
      </c>
      <c s="35" t="s">
        <v>5</v>
      </c>
      <c s="6" t="s">
        <v>2579</v>
      </c>
      <c s="36" t="s">
        <v>79</v>
      </c>
      <c s="37">
        <v>207.302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2965</v>
      </c>
      <c>
        <f>(M536*21)/100</f>
      </c>
      <c t="s">
        <v>27</v>
      </c>
    </row>
    <row r="537" spans="1:5" ht="12.75">
      <c r="A537" s="35" t="s">
        <v>54</v>
      </c>
      <c r="E537" s="39" t="s">
        <v>5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1304</v>
      </c>
    </row>
    <row r="540" spans="1:16" ht="25.5">
      <c r="A540" t="s">
        <v>49</v>
      </c>
      <c s="34" t="s">
        <v>1172</v>
      </c>
      <c s="34" t="s">
        <v>3520</v>
      </c>
      <c s="35" t="s">
        <v>5</v>
      </c>
      <c s="6" t="s">
        <v>3521</v>
      </c>
      <c s="36" t="s">
        <v>79</v>
      </c>
      <c s="37">
        <v>246.45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2965</v>
      </c>
      <c>
        <f>(M540*21)/100</f>
      </c>
      <c t="s">
        <v>27</v>
      </c>
    </row>
    <row r="541" spans="1:5" ht="12.75">
      <c r="A541" s="35" t="s">
        <v>54</v>
      </c>
      <c r="E541" s="39" t="s">
        <v>5</v>
      </c>
    </row>
    <row r="542" spans="1:5" ht="25.5">
      <c r="A542" s="35" t="s">
        <v>56</v>
      </c>
      <c r="E542" s="40" t="s">
        <v>3522</v>
      </c>
    </row>
    <row r="543" spans="1:5" ht="12.75">
      <c r="A543" t="s">
        <v>58</v>
      </c>
      <c r="E543" s="39" t="s">
        <v>1304</v>
      </c>
    </row>
    <row r="544" spans="1:16" ht="25.5">
      <c r="A544" t="s">
        <v>49</v>
      </c>
      <c s="34" t="s">
        <v>1176</v>
      </c>
      <c s="34" t="s">
        <v>3523</v>
      </c>
      <c s="35" t="s">
        <v>5</v>
      </c>
      <c s="6" t="s">
        <v>3524</v>
      </c>
      <c s="36" t="s">
        <v>79</v>
      </c>
      <c s="37">
        <v>347.16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2965</v>
      </c>
      <c>
        <f>(M544*21)/100</f>
      </c>
      <c t="s">
        <v>27</v>
      </c>
    </row>
    <row r="545" spans="1:5" ht="12.75">
      <c r="A545" s="35" t="s">
        <v>54</v>
      </c>
      <c r="E545" s="39" t="s">
        <v>5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1304</v>
      </c>
    </row>
    <row r="548" spans="1:16" ht="25.5">
      <c r="A548" t="s">
        <v>49</v>
      </c>
      <c s="34" t="s">
        <v>1179</v>
      </c>
      <c s="34" t="s">
        <v>3525</v>
      </c>
      <c s="35" t="s">
        <v>5</v>
      </c>
      <c s="6" t="s">
        <v>3526</v>
      </c>
      <c s="36" t="s">
        <v>79</v>
      </c>
      <c s="37">
        <v>193.91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2965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38.25">
      <c r="A550" s="35" t="s">
        <v>56</v>
      </c>
      <c r="E550" s="40" t="s">
        <v>3527</v>
      </c>
    </row>
    <row r="551" spans="1:5" ht="12.75">
      <c r="A551" t="s">
        <v>58</v>
      </c>
      <c r="E551" s="39" t="s">
        <v>1304</v>
      </c>
    </row>
    <row r="552" spans="1:16" ht="12.75">
      <c r="A552" t="s">
        <v>49</v>
      </c>
      <c s="34" t="s">
        <v>1182</v>
      </c>
      <c s="34" t="s">
        <v>3528</v>
      </c>
      <c s="35" t="s">
        <v>5</v>
      </c>
      <c s="6" t="s">
        <v>3529</v>
      </c>
      <c s="36" t="s">
        <v>79</v>
      </c>
      <c s="37">
        <v>203.606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2965</v>
      </c>
      <c>
        <f>(M552*21)/100</f>
      </c>
      <c t="s">
        <v>27</v>
      </c>
    </row>
    <row r="553" spans="1:5" ht="12.75">
      <c r="A553" s="35" t="s">
        <v>54</v>
      </c>
      <c r="E553" s="39" t="s">
        <v>5</v>
      </c>
    </row>
    <row r="554" spans="1:5" ht="102">
      <c r="A554" s="35" t="s">
        <v>56</v>
      </c>
      <c r="E554" s="40" t="s">
        <v>3530</v>
      </c>
    </row>
    <row r="555" spans="1:5" ht="12.75">
      <c r="A555" t="s">
        <v>58</v>
      </c>
      <c r="E555" s="39" t="s">
        <v>1304</v>
      </c>
    </row>
    <row r="556" spans="1:16" ht="12.75">
      <c r="A556" t="s">
        <v>49</v>
      </c>
      <c s="34" t="s">
        <v>1185</v>
      </c>
      <c s="34" t="s">
        <v>3531</v>
      </c>
      <c s="35" t="s">
        <v>5</v>
      </c>
      <c s="6" t="s">
        <v>3532</v>
      </c>
      <c s="36" t="s">
        <v>79</v>
      </c>
      <c s="37">
        <v>170.242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2965</v>
      </c>
      <c>
        <f>(M556*21)/100</f>
      </c>
      <c t="s">
        <v>27</v>
      </c>
    </row>
    <row r="557" spans="1:5" ht="12.75">
      <c r="A557" s="35" t="s">
        <v>54</v>
      </c>
      <c r="E557" s="39" t="s">
        <v>5</v>
      </c>
    </row>
    <row r="558" spans="1:5" ht="38.25">
      <c r="A558" s="35" t="s">
        <v>56</v>
      </c>
      <c r="E558" s="40" t="s">
        <v>3533</v>
      </c>
    </row>
    <row r="559" spans="1:5" ht="12.75">
      <c r="A559" t="s">
        <v>58</v>
      </c>
      <c r="E559" s="39" t="s">
        <v>1304</v>
      </c>
    </row>
    <row r="560" spans="1:16" ht="12.75">
      <c r="A560" t="s">
        <v>49</v>
      </c>
      <c s="34" t="s">
        <v>1188</v>
      </c>
      <c s="34" t="s">
        <v>3534</v>
      </c>
      <c s="35" t="s">
        <v>5</v>
      </c>
      <c s="6" t="s">
        <v>3535</v>
      </c>
      <c s="36" t="s">
        <v>79</v>
      </c>
      <c s="37">
        <v>246.45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2965</v>
      </c>
      <c>
        <f>(M560*21)/100</f>
      </c>
      <c t="s">
        <v>27</v>
      </c>
    </row>
    <row r="561" spans="1:5" ht="12.75">
      <c r="A561" s="35" t="s">
        <v>54</v>
      </c>
      <c r="E561" s="39" t="s">
        <v>5</v>
      </c>
    </row>
    <row r="562" spans="1:5" ht="51">
      <c r="A562" s="35" t="s">
        <v>56</v>
      </c>
      <c r="E562" s="40" t="s">
        <v>3536</v>
      </c>
    </row>
    <row r="563" spans="1:5" ht="12.75">
      <c r="A563" t="s">
        <v>58</v>
      </c>
      <c r="E563" s="39" t="s">
        <v>1304</v>
      </c>
    </row>
    <row r="564" spans="1:16" ht="12.75">
      <c r="A564" t="s">
        <v>49</v>
      </c>
      <c s="34" t="s">
        <v>1191</v>
      </c>
      <c s="34" t="s">
        <v>3537</v>
      </c>
      <c s="35" t="s">
        <v>5</v>
      </c>
      <c s="6" t="s">
        <v>3538</v>
      </c>
      <c s="36" t="s">
        <v>79</v>
      </c>
      <c s="37">
        <v>347.16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2965</v>
      </c>
      <c>
        <f>(M564*21)/100</f>
      </c>
      <c t="s">
        <v>27</v>
      </c>
    </row>
    <row r="565" spans="1:5" ht="12.75">
      <c r="A565" s="35" t="s">
        <v>54</v>
      </c>
      <c r="E565" s="39" t="s">
        <v>5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1304</v>
      </c>
    </row>
    <row r="568" spans="1:13" ht="12.75">
      <c r="A568" t="s">
        <v>46</v>
      </c>
      <c r="C568" s="31" t="s">
        <v>80</v>
      </c>
      <c r="E568" s="33" t="s">
        <v>3539</v>
      </c>
      <c r="J568" s="32">
        <f>0</f>
      </c>
      <c s="32">
        <f>0</f>
      </c>
      <c s="32">
        <f>0+L569+L573+L577+L581+L585+L589+L593+L597+L601+L605</f>
      </c>
      <c s="32">
        <f>0+M569+M573+M577+M581+M585+M589+M593+M597+M601+M605</f>
      </c>
    </row>
    <row r="569" spans="1:16" ht="25.5">
      <c r="A569" t="s">
        <v>49</v>
      </c>
      <c s="34" t="s">
        <v>193</v>
      </c>
      <c s="34" t="s">
        <v>3540</v>
      </c>
      <c s="35" t="s">
        <v>5</v>
      </c>
      <c s="6" t="s">
        <v>3541</v>
      </c>
      <c s="36" t="s">
        <v>79</v>
      </c>
      <c s="37">
        <v>193.91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2965</v>
      </c>
      <c>
        <f>(M569*21)/100</f>
      </c>
      <c t="s">
        <v>27</v>
      </c>
    </row>
    <row r="570" spans="1:5" ht="12.75">
      <c r="A570" s="35" t="s">
        <v>54</v>
      </c>
      <c r="E570" s="39" t="s">
        <v>5</v>
      </c>
    </row>
    <row r="571" spans="1:5" ht="25.5">
      <c r="A571" s="35" t="s">
        <v>56</v>
      </c>
      <c r="E571" s="40" t="s">
        <v>3542</v>
      </c>
    </row>
    <row r="572" spans="1:5" ht="12.75">
      <c r="A572" t="s">
        <v>58</v>
      </c>
      <c r="E572" s="39" t="s">
        <v>1304</v>
      </c>
    </row>
    <row r="573" spans="1:16" ht="12.75">
      <c r="A573" t="s">
        <v>49</v>
      </c>
      <c s="34" t="s">
        <v>196</v>
      </c>
      <c s="34" t="s">
        <v>3131</v>
      </c>
      <c s="35" t="s">
        <v>5</v>
      </c>
      <c s="6" t="s">
        <v>3132</v>
      </c>
      <c s="36" t="s">
        <v>79</v>
      </c>
      <c s="37">
        <v>12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2965</v>
      </c>
      <c>
        <f>(M573*21)/100</f>
      </c>
      <c t="s">
        <v>27</v>
      </c>
    </row>
    <row r="574" spans="1:5" ht="12.75">
      <c r="A574" s="35" t="s">
        <v>54</v>
      </c>
      <c r="E574" s="39" t="s">
        <v>5</v>
      </c>
    </row>
    <row r="575" spans="1:5" ht="12.75">
      <c r="A575" s="35" t="s">
        <v>56</v>
      </c>
      <c r="E575" s="40" t="s">
        <v>3543</v>
      </c>
    </row>
    <row r="576" spans="1:5" ht="12.75">
      <c r="A576" t="s">
        <v>58</v>
      </c>
      <c r="E576" s="39" t="s">
        <v>1304</v>
      </c>
    </row>
    <row r="577" spans="1:16" ht="12.75">
      <c r="A577" t="s">
        <v>49</v>
      </c>
      <c s="34" t="s">
        <v>199</v>
      </c>
      <c s="34" t="s">
        <v>3544</v>
      </c>
      <c s="35" t="s">
        <v>5</v>
      </c>
      <c s="6" t="s">
        <v>3545</v>
      </c>
      <c s="36" t="s">
        <v>79</v>
      </c>
      <c s="37">
        <v>169.63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2965</v>
      </c>
      <c>
        <f>(M577*21)/100</f>
      </c>
      <c t="s">
        <v>27</v>
      </c>
    </row>
    <row r="578" spans="1:5" ht="12.75">
      <c r="A578" s="35" t="s">
        <v>54</v>
      </c>
      <c r="E578" s="39" t="s">
        <v>5</v>
      </c>
    </row>
    <row r="579" spans="1:5" ht="12.75">
      <c r="A579" s="35" t="s">
        <v>56</v>
      </c>
      <c r="E579" s="40" t="s">
        <v>3546</v>
      </c>
    </row>
    <row r="580" spans="1:5" ht="12.75">
      <c r="A580" t="s">
        <v>58</v>
      </c>
      <c r="E580" s="39" t="s">
        <v>1304</v>
      </c>
    </row>
    <row r="581" spans="1:16" ht="25.5">
      <c r="A581" t="s">
        <v>49</v>
      </c>
      <c s="34" t="s">
        <v>202</v>
      </c>
      <c s="34" t="s">
        <v>3547</v>
      </c>
      <c s="35" t="s">
        <v>5</v>
      </c>
      <c s="6" t="s">
        <v>3548</v>
      </c>
      <c s="36" t="s">
        <v>79</v>
      </c>
      <c s="37">
        <v>24.28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2965</v>
      </c>
      <c>
        <f>(M581*21)/100</f>
      </c>
      <c t="s">
        <v>27</v>
      </c>
    </row>
    <row r="582" spans="1:5" ht="12.75">
      <c r="A582" s="35" t="s">
        <v>54</v>
      </c>
      <c r="E582" s="39" t="s">
        <v>5</v>
      </c>
    </row>
    <row r="583" spans="1:5" ht="12.75">
      <c r="A583" s="35" t="s">
        <v>56</v>
      </c>
      <c r="E583" s="40" t="s">
        <v>3549</v>
      </c>
    </row>
    <row r="584" spans="1:5" ht="12.75">
      <c r="A584" t="s">
        <v>58</v>
      </c>
      <c r="E584" s="39" t="s">
        <v>1304</v>
      </c>
    </row>
    <row r="585" spans="1:16" ht="25.5">
      <c r="A585" t="s">
        <v>49</v>
      </c>
      <c s="34" t="s">
        <v>206</v>
      </c>
      <c s="34" t="s">
        <v>3550</v>
      </c>
      <c s="35" t="s">
        <v>5</v>
      </c>
      <c s="6" t="s">
        <v>3144</v>
      </c>
      <c s="36" t="s">
        <v>100</v>
      </c>
      <c s="37">
        <v>4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2965</v>
      </c>
      <c>
        <f>(M585*21)/100</f>
      </c>
      <c t="s">
        <v>27</v>
      </c>
    </row>
    <row r="586" spans="1:5" ht="12.75">
      <c r="A586" s="35" t="s">
        <v>54</v>
      </c>
      <c r="E586" s="39" t="s">
        <v>5</v>
      </c>
    </row>
    <row r="587" spans="1:5" ht="25.5">
      <c r="A587" s="35" t="s">
        <v>56</v>
      </c>
      <c r="E587" s="40" t="s">
        <v>3551</v>
      </c>
    </row>
    <row r="588" spans="1:5" ht="12.75">
      <c r="A588" t="s">
        <v>58</v>
      </c>
      <c r="E588" s="39" t="s">
        <v>1304</v>
      </c>
    </row>
    <row r="589" spans="1:16" ht="25.5">
      <c r="A589" t="s">
        <v>49</v>
      </c>
      <c s="34" t="s">
        <v>209</v>
      </c>
      <c s="34" t="s">
        <v>3134</v>
      </c>
      <c s="35" t="s">
        <v>5</v>
      </c>
      <c s="6" t="s">
        <v>3135</v>
      </c>
      <c s="36" t="s">
        <v>79</v>
      </c>
      <c s="37">
        <v>75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2965</v>
      </c>
      <c>
        <f>(M589*21)/100</f>
      </c>
      <c t="s">
        <v>27</v>
      </c>
    </row>
    <row r="590" spans="1:5" ht="12.75">
      <c r="A590" s="35" t="s">
        <v>54</v>
      </c>
      <c r="E590" s="39" t="s">
        <v>5</v>
      </c>
    </row>
    <row r="591" spans="1:5" ht="12.75">
      <c r="A591" s="35" t="s">
        <v>56</v>
      </c>
      <c r="E591" s="40" t="s">
        <v>3552</v>
      </c>
    </row>
    <row r="592" spans="1:5" ht="12.75">
      <c r="A592" t="s">
        <v>58</v>
      </c>
      <c r="E592" s="39" t="s">
        <v>1304</v>
      </c>
    </row>
    <row r="593" spans="1:16" ht="25.5">
      <c r="A593" t="s">
        <v>49</v>
      </c>
      <c s="34" t="s">
        <v>212</v>
      </c>
      <c s="34" t="s">
        <v>3553</v>
      </c>
      <c s="35" t="s">
        <v>5</v>
      </c>
      <c s="6" t="s">
        <v>3554</v>
      </c>
      <c s="36" t="s">
        <v>79</v>
      </c>
      <c s="37">
        <v>200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2965</v>
      </c>
      <c>
        <f>(M593*21)/100</f>
      </c>
      <c t="s">
        <v>27</v>
      </c>
    </row>
    <row r="594" spans="1:5" ht="12.75">
      <c r="A594" s="35" t="s">
        <v>54</v>
      </c>
      <c r="E594" s="39" t="s">
        <v>5</v>
      </c>
    </row>
    <row r="595" spans="1:5" ht="12.75">
      <c r="A595" s="35" t="s">
        <v>56</v>
      </c>
      <c r="E595" s="40" t="s">
        <v>3555</v>
      </c>
    </row>
    <row r="596" spans="1:5" ht="12.75">
      <c r="A596" t="s">
        <v>58</v>
      </c>
      <c r="E596" s="39" t="s">
        <v>1304</v>
      </c>
    </row>
    <row r="597" spans="1:16" ht="25.5">
      <c r="A597" t="s">
        <v>49</v>
      </c>
      <c s="34" t="s">
        <v>215</v>
      </c>
      <c s="34" t="s">
        <v>3140</v>
      </c>
      <c s="35" t="s">
        <v>5</v>
      </c>
      <c s="6" t="s">
        <v>3141</v>
      </c>
      <c s="36" t="s">
        <v>93</v>
      </c>
      <c s="37">
        <v>3.7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2965</v>
      </c>
      <c>
        <f>(M597*21)/100</f>
      </c>
      <c t="s">
        <v>27</v>
      </c>
    </row>
    <row r="598" spans="1:5" ht="12.75">
      <c r="A598" s="35" t="s">
        <v>54</v>
      </c>
      <c r="E598" s="39" t="s">
        <v>5</v>
      </c>
    </row>
    <row r="599" spans="1:5" ht="25.5">
      <c r="A599" s="35" t="s">
        <v>56</v>
      </c>
      <c r="E599" s="40" t="s">
        <v>3556</v>
      </c>
    </row>
    <row r="600" spans="1:5" ht="12.75">
      <c r="A600" t="s">
        <v>58</v>
      </c>
      <c r="E600" s="39" t="s">
        <v>1304</v>
      </c>
    </row>
    <row r="601" spans="1:16" ht="25.5">
      <c r="A601" t="s">
        <v>49</v>
      </c>
      <c s="34" t="s">
        <v>218</v>
      </c>
      <c s="34" t="s">
        <v>3557</v>
      </c>
      <c s="35" t="s">
        <v>5</v>
      </c>
      <c s="6" t="s">
        <v>3558</v>
      </c>
      <c s="36" t="s">
        <v>100</v>
      </c>
      <c s="37">
        <v>3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2965</v>
      </c>
      <c>
        <f>(M601*21)/100</f>
      </c>
      <c t="s">
        <v>27</v>
      </c>
    </row>
    <row r="602" spans="1:5" ht="12.75">
      <c r="A602" s="35" t="s">
        <v>54</v>
      </c>
      <c r="E602" s="39" t="s">
        <v>5</v>
      </c>
    </row>
    <row r="603" spans="1:5" ht="12.75">
      <c r="A603" s="35" t="s">
        <v>56</v>
      </c>
      <c r="E603" s="40" t="s">
        <v>3559</v>
      </c>
    </row>
    <row r="604" spans="1:5" ht="12.75">
      <c r="A604" t="s">
        <v>58</v>
      </c>
      <c r="E604" s="39" t="s">
        <v>1304</v>
      </c>
    </row>
    <row r="605" spans="1:16" ht="12.75">
      <c r="A605" t="s">
        <v>49</v>
      </c>
      <c s="34" t="s">
        <v>221</v>
      </c>
      <c s="34" t="s">
        <v>3560</v>
      </c>
      <c s="35" t="s">
        <v>5</v>
      </c>
      <c s="6" t="s">
        <v>3561</v>
      </c>
      <c s="36" t="s">
        <v>100</v>
      </c>
      <c s="37">
        <v>3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2965</v>
      </c>
      <c>
        <f>(M605*21)/100</f>
      </c>
      <c t="s">
        <v>27</v>
      </c>
    </row>
    <row r="606" spans="1:5" ht="12.75">
      <c r="A606" s="35" t="s">
        <v>54</v>
      </c>
      <c r="E606" s="39" t="s">
        <v>5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1304</v>
      </c>
    </row>
    <row r="609" spans="1:13" ht="12.75">
      <c r="A609" t="s">
        <v>46</v>
      </c>
      <c r="C609" s="31" t="s">
        <v>342</v>
      </c>
      <c r="E609" s="33" t="s">
        <v>3562</v>
      </c>
      <c r="J609" s="32">
        <f>0</f>
      </c>
      <c s="32">
        <f>0</f>
      </c>
      <c s="32">
        <f>0+L610+L614+L618+L622+L626+L630+L634</f>
      </c>
      <c s="32">
        <f>0+M610+M614+M618+M622+M626+M630+M634</f>
      </c>
    </row>
    <row r="610" spans="1:16" ht="25.5">
      <c r="A610" t="s">
        <v>49</v>
      </c>
      <c s="34" t="s">
        <v>224</v>
      </c>
      <c s="34" t="s">
        <v>2587</v>
      </c>
      <c s="35" t="s">
        <v>5</v>
      </c>
      <c s="6" t="s">
        <v>2588</v>
      </c>
      <c s="36" t="s">
        <v>79</v>
      </c>
      <c s="37">
        <v>96.79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2965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25.5">
      <c r="A612" s="35" t="s">
        <v>56</v>
      </c>
      <c r="E612" s="40" t="s">
        <v>3563</v>
      </c>
    </row>
    <row r="613" spans="1:5" ht="12.75">
      <c r="A613" t="s">
        <v>58</v>
      </c>
      <c r="E613" s="39" t="s">
        <v>1304</v>
      </c>
    </row>
    <row r="614" spans="1:16" ht="25.5">
      <c r="A614" t="s">
        <v>49</v>
      </c>
      <c s="34" t="s">
        <v>227</v>
      </c>
      <c s="34" t="s">
        <v>3564</v>
      </c>
      <c s="35" t="s">
        <v>5</v>
      </c>
      <c s="6" t="s">
        <v>3565</v>
      </c>
      <c s="36" t="s">
        <v>83</v>
      </c>
      <c s="37">
        <v>509.25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2965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3566</v>
      </c>
    </row>
    <row r="617" spans="1:5" ht="12.75">
      <c r="A617" t="s">
        <v>58</v>
      </c>
      <c r="E617" s="39" t="s">
        <v>1304</v>
      </c>
    </row>
    <row r="618" spans="1:16" ht="25.5">
      <c r="A618" t="s">
        <v>49</v>
      </c>
      <c s="34" t="s">
        <v>230</v>
      </c>
      <c s="34" t="s">
        <v>3567</v>
      </c>
      <c s="35" t="s">
        <v>5</v>
      </c>
      <c s="6" t="s">
        <v>3568</v>
      </c>
      <c s="36" t="s">
        <v>83</v>
      </c>
      <c s="37">
        <v>25462.5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2965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3569</v>
      </c>
    </row>
    <row r="621" spans="1:5" ht="12.75">
      <c r="A621" t="s">
        <v>58</v>
      </c>
      <c r="E621" s="39" t="s">
        <v>1304</v>
      </c>
    </row>
    <row r="622" spans="1:16" ht="25.5">
      <c r="A622" t="s">
        <v>49</v>
      </c>
      <c s="34" t="s">
        <v>233</v>
      </c>
      <c s="34" t="s">
        <v>3570</v>
      </c>
      <c s="35" t="s">
        <v>5</v>
      </c>
      <c s="6" t="s">
        <v>3571</v>
      </c>
      <c s="36" t="s">
        <v>83</v>
      </c>
      <c s="37">
        <v>509.25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2965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</v>
      </c>
    </row>
    <row r="625" spans="1:5" ht="12.75">
      <c r="A625" t="s">
        <v>58</v>
      </c>
      <c r="E625" s="39" t="s">
        <v>1304</v>
      </c>
    </row>
    <row r="626" spans="1:16" ht="25.5">
      <c r="A626" t="s">
        <v>49</v>
      </c>
      <c s="34" t="s">
        <v>236</v>
      </c>
      <c s="34" t="s">
        <v>3572</v>
      </c>
      <c s="35" t="s">
        <v>5</v>
      </c>
      <c s="6" t="s">
        <v>3573</v>
      </c>
      <c s="36" t="s">
        <v>79</v>
      </c>
      <c s="37">
        <v>180.33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2965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3574</v>
      </c>
    </row>
    <row r="629" spans="1:5" ht="12.75">
      <c r="A629" t="s">
        <v>58</v>
      </c>
      <c r="E629" s="39" t="s">
        <v>1304</v>
      </c>
    </row>
    <row r="630" spans="1:16" ht="25.5">
      <c r="A630" t="s">
        <v>49</v>
      </c>
      <c s="34" t="s">
        <v>239</v>
      </c>
      <c s="34" t="s">
        <v>3575</v>
      </c>
      <c s="35" t="s">
        <v>5</v>
      </c>
      <c s="6" t="s">
        <v>3576</v>
      </c>
      <c s="36" t="s">
        <v>79</v>
      </c>
      <c s="37">
        <v>9016.5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2965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3577</v>
      </c>
    </row>
    <row r="633" spans="1:5" ht="12.75">
      <c r="A633" t="s">
        <v>58</v>
      </c>
      <c r="E633" s="39" t="s">
        <v>1304</v>
      </c>
    </row>
    <row r="634" spans="1:16" ht="25.5">
      <c r="A634" t="s">
        <v>49</v>
      </c>
      <c s="34" t="s">
        <v>242</v>
      </c>
      <c s="34" t="s">
        <v>3578</v>
      </c>
      <c s="35" t="s">
        <v>5</v>
      </c>
      <c s="6" t="s">
        <v>3579</v>
      </c>
      <c s="36" t="s">
        <v>79</v>
      </c>
      <c s="37">
        <v>180.33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2965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</v>
      </c>
    </row>
    <row r="637" spans="1:5" ht="12.75">
      <c r="A637" t="s">
        <v>58</v>
      </c>
      <c r="E637" s="39" t="s">
        <v>1304</v>
      </c>
    </row>
    <row r="638" spans="1:13" ht="12.75">
      <c r="A638" t="s">
        <v>46</v>
      </c>
      <c r="C638" s="31" t="s">
        <v>348</v>
      </c>
      <c r="E638" s="33" t="s">
        <v>3580</v>
      </c>
      <c r="J638" s="32">
        <f>0</f>
      </c>
      <c s="32">
        <f>0</f>
      </c>
      <c s="32">
        <f>0+L639+L643+L647+L651+L655+L659+L663+L667+L671+L675+L679+L683+L687+L691+L695+L699+L703+L707+L711+L715+L719+L723+L727+L731</f>
      </c>
      <c s="32">
        <f>0+M639+M643+M647+M651+M655+M659+M663+M667+M671+M675+M679+M683+M687+M691+M695+M699+M703+M707+M711+M715+M719+M723+M727+M731</f>
      </c>
    </row>
    <row r="639" spans="1:16" ht="25.5">
      <c r="A639" t="s">
        <v>49</v>
      </c>
      <c s="34" t="s">
        <v>245</v>
      </c>
      <c s="34" t="s">
        <v>3581</v>
      </c>
      <c s="35" t="s">
        <v>5</v>
      </c>
      <c s="6" t="s">
        <v>3582</v>
      </c>
      <c s="36" t="s">
        <v>100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2965</v>
      </c>
      <c>
        <f>(M639*21)/100</f>
      </c>
      <c t="s">
        <v>27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56</v>
      </c>
      <c r="E641" s="40" t="s">
        <v>3583</v>
      </c>
    </row>
    <row r="642" spans="1:5" ht="12.75">
      <c r="A642" t="s">
        <v>58</v>
      </c>
      <c r="E642" s="39" t="s">
        <v>1304</v>
      </c>
    </row>
    <row r="643" spans="1:16" ht="25.5">
      <c r="A643" t="s">
        <v>49</v>
      </c>
      <c s="34" t="s">
        <v>248</v>
      </c>
      <c s="34" t="s">
        <v>3584</v>
      </c>
      <c s="35" t="s">
        <v>5</v>
      </c>
      <c s="6" t="s">
        <v>3582</v>
      </c>
      <c s="36" t="s">
        <v>83</v>
      </c>
      <c s="37">
        <v>2.562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2965</v>
      </c>
      <c>
        <f>(M643*21)/100</f>
      </c>
      <c t="s">
        <v>27</v>
      </c>
    </row>
    <row r="644" spans="1:5" ht="12.75">
      <c r="A644" s="35" t="s">
        <v>54</v>
      </c>
      <c r="E644" s="39" t="s">
        <v>5</v>
      </c>
    </row>
    <row r="645" spans="1:5" ht="25.5">
      <c r="A645" s="35" t="s">
        <v>56</v>
      </c>
      <c r="E645" s="40" t="s">
        <v>3585</v>
      </c>
    </row>
    <row r="646" spans="1:5" ht="12.75">
      <c r="A646" t="s">
        <v>58</v>
      </c>
      <c r="E646" s="39" t="s">
        <v>1304</v>
      </c>
    </row>
    <row r="647" spans="1:16" ht="25.5">
      <c r="A647" t="s">
        <v>49</v>
      </c>
      <c s="34" t="s">
        <v>251</v>
      </c>
      <c s="34" t="s">
        <v>3586</v>
      </c>
      <c s="35" t="s">
        <v>5</v>
      </c>
      <c s="6" t="s">
        <v>3587</v>
      </c>
      <c s="36" t="s">
        <v>79</v>
      </c>
      <c s="37">
        <v>4.44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2965</v>
      </c>
      <c>
        <f>(M647*21)/100</f>
      </c>
      <c t="s">
        <v>27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56</v>
      </c>
      <c r="E649" s="40" t="s">
        <v>3588</v>
      </c>
    </row>
    <row r="650" spans="1:5" ht="12.75">
      <c r="A650" t="s">
        <v>58</v>
      </c>
      <c r="E650" s="39" t="s">
        <v>1304</v>
      </c>
    </row>
    <row r="651" spans="1:16" ht="25.5">
      <c r="A651" t="s">
        <v>49</v>
      </c>
      <c s="34" t="s">
        <v>254</v>
      </c>
      <c s="34" t="s">
        <v>3589</v>
      </c>
      <c s="35" t="s">
        <v>5</v>
      </c>
      <c s="6" t="s">
        <v>3590</v>
      </c>
      <c s="36" t="s">
        <v>93</v>
      </c>
      <c s="37">
        <v>9.6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2965</v>
      </c>
      <c>
        <f>(M651*21)/100</f>
      </c>
      <c t="s">
        <v>27</v>
      </c>
    </row>
    <row r="652" spans="1:5" ht="12.75">
      <c r="A652" s="35" t="s">
        <v>54</v>
      </c>
      <c r="E652" s="39" t="s">
        <v>5</v>
      </c>
    </row>
    <row r="653" spans="1:5" ht="25.5">
      <c r="A653" s="35" t="s">
        <v>56</v>
      </c>
      <c r="E653" s="40" t="s">
        <v>3591</v>
      </c>
    </row>
    <row r="654" spans="1:5" ht="12.75">
      <c r="A654" t="s">
        <v>58</v>
      </c>
      <c r="E654" s="39" t="s">
        <v>1304</v>
      </c>
    </row>
    <row r="655" spans="1:16" ht="25.5">
      <c r="A655" t="s">
        <v>49</v>
      </c>
      <c s="34" t="s">
        <v>257</v>
      </c>
      <c s="34" t="s">
        <v>3592</v>
      </c>
      <c s="35" t="s">
        <v>5</v>
      </c>
      <c s="6" t="s">
        <v>3593</v>
      </c>
      <c s="36" t="s">
        <v>83</v>
      </c>
      <c s="37">
        <v>0.36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2965</v>
      </c>
      <c>
        <f>(M655*21)/100</f>
      </c>
      <c t="s">
        <v>27</v>
      </c>
    </row>
    <row r="656" spans="1:5" ht="12.75">
      <c r="A656" s="35" t="s">
        <v>54</v>
      </c>
      <c r="E656" s="39" t="s">
        <v>5</v>
      </c>
    </row>
    <row r="657" spans="1:5" ht="25.5">
      <c r="A657" s="35" t="s">
        <v>56</v>
      </c>
      <c r="E657" s="40" t="s">
        <v>3594</v>
      </c>
    </row>
    <row r="658" spans="1:5" ht="12.75">
      <c r="A658" t="s">
        <v>58</v>
      </c>
      <c r="E658" s="39" t="s">
        <v>1304</v>
      </c>
    </row>
    <row r="659" spans="1:16" ht="25.5">
      <c r="A659" t="s">
        <v>49</v>
      </c>
      <c s="34" t="s">
        <v>260</v>
      </c>
      <c s="34" t="s">
        <v>3595</v>
      </c>
      <c s="35" t="s">
        <v>5</v>
      </c>
      <c s="6" t="s">
        <v>3596</v>
      </c>
      <c s="36" t="s">
        <v>79</v>
      </c>
      <c s="37">
        <v>5.193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2965</v>
      </c>
      <c>
        <f>(M659*21)/100</f>
      </c>
      <c t="s">
        <v>27</v>
      </c>
    </row>
    <row r="660" spans="1:5" ht="12.75">
      <c r="A660" s="35" t="s">
        <v>54</v>
      </c>
      <c r="E660" s="39" t="s">
        <v>5</v>
      </c>
    </row>
    <row r="661" spans="1:5" ht="25.5">
      <c r="A661" s="35" t="s">
        <v>56</v>
      </c>
      <c r="E661" s="40" t="s">
        <v>3597</v>
      </c>
    </row>
    <row r="662" spans="1:5" ht="12.75">
      <c r="A662" t="s">
        <v>58</v>
      </c>
      <c r="E662" s="39" t="s">
        <v>1304</v>
      </c>
    </row>
    <row r="663" spans="1:16" ht="25.5">
      <c r="A663" t="s">
        <v>49</v>
      </c>
      <c s="34" t="s">
        <v>263</v>
      </c>
      <c s="34" t="s">
        <v>3598</v>
      </c>
      <c s="35" t="s">
        <v>5</v>
      </c>
      <c s="6" t="s">
        <v>3599</v>
      </c>
      <c s="36" t="s">
        <v>79</v>
      </c>
      <c s="37">
        <v>1.485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2965</v>
      </c>
      <c>
        <f>(M663*21)/100</f>
      </c>
      <c t="s">
        <v>27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56</v>
      </c>
      <c r="E665" s="40" t="s">
        <v>3600</v>
      </c>
    </row>
    <row r="666" spans="1:5" ht="12.75">
      <c r="A666" t="s">
        <v>58</v>
      </c>
      <c r="E666" s="39" t="s">
        <v>1304</v>
      </c>
    </row>
    <row r="667" spans="1:16" ht="25.5">
      <c r="A667" t="s">
        <v>49</v>
      </c>
      <c s="34" t="s">
        <v>266</v>
      </c>
      <c s="34" t="s">
        <v>3601</v>
      </c>
      <c s="35" t="s">
        <v>5</v>
      </c>
      <c s="6" t="s">
        <v>3602</v>
      </c>
      <c s="36" t="s">
        <v>100</v>
      </c>
      <c s="37">
        <v>4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2965</v>
      </c>
      <c>
        <f>(M667*21)/100</f>
      </c>
      <c t="s">
        <v>27</v>
      </c>
    </row>
    <row r="668" spans="1:5" ht="12.75">
      <c r="A668" s="35" t="s">
        <v>54</v>
      </c>
      <c r="E668" s="39" t="s">
        <v>5</v>
      </c>
    </row>
    <row r="669" spans="1:5" ht="25.5">
      <c r="A669" s="35" t="s">
        <v>56</v>
      </c>
      <c r="E669" s="40" t="s">
        <v>3603</v>
      </c>
    </row>
    <row r="670" spans="1:5" ht="12.75">
      <c r="A670" t="s">
        <v>58</v>
      </c>
      <c r="E670" s="39" t="s">
        <v>1304</v>
      </c>
    </row>
    <row r="671" spans="1:16" ht="12.75">
      <c r="A671" t="s">
        <v>49</v>
      </c>
      <c s="34" t="s">
        <v>269</v>
      </c>
      <c s="34" t="s">
        <v>3604</v>
      </c>
      <c s="35" t="s">
        <v>5</v>
      </c>
      <c s="6" t="s">
        <v>3605</v>
      </c>
      <c s="36" t="s">
        <v>93</v>
      </c>
      <c s="37">
        <v>2.7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2965</v>
      </c>
      <c>
        <f>(M671*21)/100</f>
      </c>
      <c t="s">
        <v>27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56</v>
      </c>
      <c r="E673" s="40" t="s">
        <v>3606</v>
      </c>
    </row>
    <row r="674" spans="1:5" ht="12.75">
      <c r="A674" t="s">
        <v>58</v>
      </c>
      <c r="E674" s="39" t="s">
        <v>1304</v>
      </c>
    </row>
    <row r="675" spans="1:16" ht="25.5">
      <c r="A675" t="s">
        <v>49</v>
      </c>
      <c s="34" t="s">
        <v>272</v>
      </c>
      <c s="34" t="s">
        <v>3607</v>
      </c>
      <c s="35" t="s">
        <v>5</v>
      </c>
      <c s="6" t="s">
        <v>3608</v>
      </c>
      <c s="36" t="s">
        <v>93</v>
      </c>
      <c s="37">
        <v>6.62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2965</v>
      </c>
      <c>
        <f>(M675*21)/100</f>
      </c>
      <c t="s">
        <v>27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56</v>
      </c>
      <c r="E677" s="40" t="s">
        <v>3609</v>
      </c>
    </row>
    <row r="678" spans="1:5" ht="12.75">
      <c r="A678" t="s">
        <v>58</v>
      </c>
      <c r="E678" s="39" t="s">
        <v>1304</v>
      </c>
    </row>
    <row r="679" spans="1:16" ht="12.75">
      <c r="A679" t="s">
        <v>49</v>
      </c>
      <c s="34" t="s">
        <v>275</v>
      </c>
      <c s="34" t="s">
        <v>3610</v>
      </c>
      <c s="35" t="s">
        <v>5</v>
      </c>
      <c s="6" t="s">
        <v>3611</v>
      </c>
      <c s="36" t="s">
        <v>83</v>
      </c>
      <c s="37">
        <v>1.258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2965</v>
      </c>
      <c>
        <f>(M679*21)/100</f>
      </c>
      <c t="s">
        <v>27</v>
      </c>
    </row>
    <row r="680" spans="1:5" ht="12.75">
      <c r="A680" s="35" t="s">
        <v>54</v>
      </c>
      <c r="E680" s="39" t="s">
        <v>5</v>
      </c>
    </row>
    <row r="681" spans="1:5" ht="38.25">
      <c r="A681" s="35" t="s">
        <v>56</v>
      </c>
      <c r="E681" s="40" t="s">
        <v>3612</v>
      </c>
    </row>
    <row r="682" spans="1:5" ht="12.75">
      <c r="A682" t="s">
        <v>58</v>
      </c>
      <c r="E682" s="39" t="s">
        <v>1304</v>
      </c>
    </row>
    <row r="683" spans="1:16" ht="25.5">
      <c r="A683" t="s">
        <v>49</v>
      </c>
      <c s="34" t="s">
        <v>278</v>
      </c>
      <c s="34" t="s">
        <v>3613</v>
      </c>
      <c s="35" t="s">
        <v>5</v>
      </c>
      <c s="6" t="s">
        <v>3614</v>
      </c>
      <c s="36" t="s">
        <v>79</v>
      </c>
      <c s="37">
        <v>2.8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2965</v>
      </c>
      <c>
        <f>(M683*21)/100</f>
      </c>
      <c t="s">
        <v>27</v>
      </c>
    </row>
    <row r="684" spans="1:5" ht="12.75">
      <c r="A684" s="35" t="s">
        <v>54</v>
      </c>
      <c r="E684" s="39" t="s">
        <v>5</v>
      </c>
    </row>
    <row r="685" spans="1:5" ht="25.5">
      <c r="A685" s="35" t="s">
        <v>56</v>
      </c>
      <c r="E685" s="40" t="s">
        <v>3615</v>
      </c>
    </row>
    <row r="686" spans="1:5" ht="12.75">
      <c r="A686" t="s">
        <v>58</v>
      </c>
      <c r="E686" s="39" t="s">
        <v>1304</v>
      </c>
    </row>
    <row r="687" spans="1:16" ht="25.5">
      <c r="A687" t="s">
        <v>49</v>
      </c>
      <c s="34" t="s">
        <v>281</v>
      </c>
      <c s="34" t="s">
        <v>3616</v>
      </c>
      <c s="35" t="s">
        <v>5</v>
      </c>
      <c s="6" t="s">
        <v>3617</v>
      </c>
      <c s="36" t="s">
        <v>79</v>
      </c>
      <c s="37">
        <v>8.64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2965</v>
      </c>
      <c>
        <f>(M687*21)/100</f>
      </c>
      <c t="s">
        <v>27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56</v>
      </c>
      <c r="E689" s="40" t="s">
        <v>3618</v>
      </c>
    </row>
    <row r="690" spans="1:5" ht="12.75">
      <c r="A690" t="s">
        <v>58</v>
      </c>
      <c r="E690" s="39" t="s">
        <v>1304</v>
      </c>
    </row>
    <row r="691" spans="1:16" ht="25.5">
      <c r="A691" t="s">
        <v>49</v>
      </c>
      <c s="34" t="s">
        <v>284</v>
      </c>
      <c s="34" t="s">
        <v>3619</v>
      </c>
      <c s="35" t="s">
        <v>5</v>
      </c>
      <c s="6" t="s">
        <v>3620</v>
      </c>
      <c s="36" t="s">
        <v>79</v>
      </c>
      <c s="37">
        <v>24.442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2965</v>
      </c>
      <c>
        <f>(M691*21)/100</f>
      </c>
      <c t="s">
        <v>27</v>
      </c>
    </row>
    <row r="692" spans="1:5" ht="12.75">
      <c r="A692" s="35" t="s">
        <v>54</v>
      </c>
      <c r="E692" s="39" t="s">
        <v>5</v>
      </c>
    </row>
    <row r="693" spans="1:5" ht="51">
      <c r="A693" s="35" t="s">
        <v>56</v>
      </c>
      <c r="E693" s="40" t="s">
        <v>3621</v>
      </c>
    </row>
    <row r="694" spans="1:5" ht="12.75">
      <c r="A694" t="s">
        <v>58</v>
      </c>
      <c r="E694" s="39" t="s">
        <v>1304</v>
      </c>
    </row>
    <row r="695" spans="1:16" ht="12.75">
      <c r="A695" t="s">
        <v>49</v>
      </c>
      <c s="34" t="s">
        <v>287</v>
      </c>
      <c s="34" t="s">
        <v>3622</v>
      </c>
      <c s="35" t="s">
        <v>5</v>
      </c>
      <c s="6" t="s">
        <v>3623</v>
      </c>
      <c s="36" t="s">
        <v>79</v>
      </c>
      <c s="37">
        <v>8.235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2965</v>
      </c>
      <c>
        <f>(M695*21)/100</f>
      </c>
      <c t="s">
        <v>27</v>
      </c>
    </row>
    <row r="696" spans="1:5" ht="12.75">
      <c r="A696" s="35" t="s">
        <v>54</v>
      </c>
      <c r="E696" s="39" t="s">
        <v>5</v>
      </c>
    </row>
    <row r="697" spans="1:5" ht="12.75">
      <c r="A697" s="35" t="s">
        <v>56</v>
      </c>
      <c r="E697" s="40" t="s">
        <v>3624</v>
      </c>
    </row>
    <row r="698" spans="1:5" ht="12.75">
      <c r="A698" t="s">
        <v>58</v>
      </c>
      <c r="E698" s="39" t="s">
        <v>1304</v>
      </c>
    </row>
    <row r="699" spans="1:16" ht="12.75">
      <c r="A699" t="s">
        <v>49</v>
      </c>
      <c s="34" t="s">
        <v>290</v>
      </c>
      <c s="34" t="s">
        <v>3625</v>
      </c>
      <c s="35" t="s">
        <v>5</v>
      </c>
      <c s="6" t="s">
        <v>3626</v>
      </c>
      <c s="36" t="s">
        <v>79</v>
      </c>
      <c s="37">
        <v>8.235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2965</v>
      </c>
      <c>
        <f>(M699*21)/100</f>
      </c>
      <c t="s">
        <v>27</v>
      </c>
    </row>
    <row r="700" spans="1:5" ht="12.75">
      <c r="A700" s="35" t="s">
        <v>54</v>
      </c>
      <c r="E700" s="39" t="s">
        <v>5</v>
      </c>
    </row>
    <row r="701" spans="1:5" ht="12.75">
      <c r="A701" s="35" t="s">
        <v>56</v>
      </c>
      <c r="E701" s="40" t="s">
        <v>5</v>
      </c>
    </row>
    <row r="702" spans="1:5" ht="12.75">
      <c r="A702" t="s">
        <v>58</v>
      </c>
      <c r="E702" s="39" t="s">
        <v>1304</v>
      </c>
    </row>
    <row r="703" spans="1:16" ht="25.5">
      <c r="A703" t="s">
        <v>49</v>
      </c>
      <c s="34" t="s">
        <v>293</v>
      </c>
      <c s="34" t="s">
        <v>3627</v>
      </c>
      <c s="35" t="s">
        <v>5</v>
      </c>
      <c s="6" t="s">
        <v>3628</v>
      </c>
      <c s="36" t="s">
        <v>79</v>
      </c>
      <c s="37">
        <v>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2965</v>
      </c>
      <c>
        <f>(M703*21)/100</f>
      </c>
      <c t="s">
        <v>27</v>
      </c>
    </row>
    <row r="704" spans="1:5" ht="12.75">
      <c r="A704" s="35" t="s">
        <v>54</v>
      </c>
      <c r="E704" s="39" t="s">
        <v>5</v>
      </c>
    </row>
    <row r="705" spans="1:5" ht="12.75">
      <c r="A705" s="35" t="s">
        <v>56</v>
      </c>
      <c r="E705" s="40" t="s">
        <v>3629</v>
      </c>
    </row>
    <row r="706" spans="1:5" ht="12.75">
      <c r="A706" t="s">
        <v>58</v>
      </c>
      <c r="E706" s="39" t="s">
        <v>1304</v>
      </c>
    </row>
    <row r="707" spans="1:16" ht="25.5">
      <c r="A707" t="s">
        <v>49</v>
      </c>
      <c s="34" t="s">
        <v>296</v>
      </c>
      <c s="34" t="s">
        <v>3630</v>
      </c>
      <c s="35" t="s">
        <v>5</v>
      </c>
      <c s="6" t="s">
        <v>3631</v>
      </c>
      <c s="36" t="s">
        <v>79</v>
      </c>
      <c s="37">
        <v>156.85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2965</v>
      </c>
      <c>
        <f>(M707*21)/100</f>
      </c>
      <c t="s">
        <v>27</v>
      </c>
    </row>
    <row r="708" spans="1:5" ht="12.75">
      <c r="A708" s="35" t="s">
        <v>54</v>
      </c>
      <c r="E708" s="39" t="s">
        <v>5</v>
      </c>
    </row>
    <row r="709" spans="1:5" ht="25.5">
      <c r="A709" s="35" t="s">
        <v>56</v>
      </c>
      <c r="E709" s="40" t="s">
        <v>3270</v>
      </c>
    </row>
    <row r="710" spans="1:5" ht="12.75">
      <c r="A710" t="s">
        <v>58</v>
      </c>
      <c r="E710" s="39" t="s">
        <v>1304</v>
      </c>
    </row>
    <row r="711" spans="1:16" ht="25.5">
      <c r="A711" t="s">
        <v>49</v>
      </c>
      <c s="34" t="s">
        <v>299</v>
      </c>
      <c s="34" t="s">
        <v>3632</v>
      </c>
      <c s="35" t="s">
        <v>5</v>
      </c>
      <c s="6" t="s">
        <v>3633</v>
      </c>
      <c s="36" t="s">
        <v>79</v>
      </c>
      <c s="37">
        <v>583.595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2965</v>
      </c>
      <c>
        <f>(M711*21)/100</f>
      </c>
      <c t="s">
        <v>27</v>
      </c>
    </row>
    <row r="712" spans="1:5" ht="12.75">
      <c r="A712" s="35" t="s">
        <v>54</v>
      </c>
      <c r="E712" s="39" t="s">
        <v>5</v>
      </c>
    </row>
    <row r="713" spans="1:5" ht="102">
      <c r="A713" s="35" t="s">
        <v>56</v>
      </c>
      <c r="E713" s="40" t="s">
        <v>3634</v>
      </c>
    </row>
    <row r="714" spans="1:5" ht="12.75">
      <c r="A714" t="s">
        <v>58</v>
      </c>
      <c r="E714" s="39" t="s">
        <v>1304</v>
      </c>
    </row>
    <row r="715" spans="1:16" ht="25.5">
      <c r="A715" t="s">
        <v>49</v>
      </c>
      <c s="34" t="s">
        <v>302</v>
      </c>
      <c s="34" t="s">
        <v>3358</v>
      </c>
      <c s="35" t="s">
        <v>5</v>
      </c>
      <c s="6" t="s">
        <v>3359</v>
      </c>
      <c s="36" t="s">
        <v>52</v>
      </c>
      <c s="37">
        <v>30.024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2965</v>
      </c>
      <c>
        <f>(M715*21)/100</f>
      </c>
      <c t="s">
        <v>27</v>
      </c>
    </row>
    <row r="716" spans="1:5" ht="12.75">
      <c r="A716" s="35" t="s">
        <v>54</v>
      </c>
      <c r="E716" s="39" t="s">
        <v>5</v>
      </c>
    </row>
    <row r="717" spans="1:5" ht="12.75">
      <c r="A717" s="35" t="s">
        <v>56</v>
      </c>
      <c r="E717" s="40" t="s">
        <v>3635</v>
      </c>
    </row>
    <row r="718" spans="1:5" ht="12.75">
      <c r="A718" t="s">
        <v>58</v>
      </c>
      <c r="E718" s="39" t="s">
        <v>1304</v>
      </c>
    </row>
    <row r="719" spans="1:16" ht="25.5">
      <c r="A719" t="s">
        <v>49</v>
      </c>
      <c s="34" t="s">
        <v>305</v>
      </c>
      <c s="34" t="s">
        <v>3123</v>
      </c>
      <c s="35" t="s">
        <v>5</v>
      </c>
      <c s="6" t="s">
        <v>3124</v>
      </c>
      <c s="36" t="s">
        <v>52</v>
      </c>
      <c s="37">
        <v>30.024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2965</v>
      </c>
      <c>
        <f>(M719*21)/100</f>
      </c>
      <c t="s">
        <v>27</v>
      </c>
    </row>
    <row r="720" spans="1:5" ht="12.75">
      <c r="A720" s="35" t="s">
        <v>54</v>
      </c>
      <c r="E720" s="39" t="s">
        <v>5</v>
      </c>
    </row>
    <row r="721" spans="1:5" ht="12.75">
      <c r="A721" s="35" t="s">
        <v>56</v>
      </c>
      <c r="E721" s="40" t="s">
        <v>3636</v>
      </c>
    </row>
    <row r="722" spans="1:5" ht="12.75">
      <c r="A722" t="s">
        <v>58</v>
      </c>
      <c r="E722" s="39" t="s">
        <v>1304</v>
      </c>
    </row>
    <row r="723" spans="1:16" ht="25.5">
      <c r="A723" t="s">
        <v>49</v>
      </c>
      <c s="34" t="s">
        <v>308</v>
      </c>
      <c s="34" t="s">
        <v>3126</v>
      </c>
      <c s="35" t="s">
        <v>5</v>
      </c>
      <c s="6" t="s">
        <v>3127</v>
      </c>
      <c s="36" t="s">
        <v>52</v>
      </c>
      <c s="37">
        <v>810.648</v>
      </c>
      <c s="36">
        <v>0</v>
      </c>
      <c s="36">
        <f>ROUND(G723*H723,6)</f>
      </c>
      <c r="L723" s="38">
        <v>0</v>
      </c>
      <c s="32">
        <f>ROUND(ROUND(L723,2)*ROUND(G723,3),2)</f>
      </c>
      <c s="36" t="s">
        <v>2965</v>
      </c>
      <c>
        <f>(M723*21)/100</f>
      </c>
      <c t="s">
        <v>27</v>
      </c>
    </row>
    <row r="724" spans="1:5" ht="12.75">
      <c r="A724" s="35" t="s">
        <v>54</v>
      </c>
      <c r="E724" s="39" t="s">
        <v>5</v>
      </c>
    </row>
    <row r="725" spans="1:5" ht="12.75">
      <c r="A725" s="35" t="s">
        <v>56</v>
      </c>
      <c r="E725" s="40" t="s">
        <v>3637</v>
      </c>
    </row>
    <row r="726" spans="1:5" ht="12.75">
      <c r="A726" t="s">
        <v>58</v>
      </c>
      <c r="E726" s="39" t="s">
        <v>1304</v>
      </c>
    </row>
    <row r="727" spans="1:16" ht="25.5">
      <c r="A727" t="s">
        <v>49</v>
      </c>
      <c s="34" t="s">
        <v>311</v>
      </c>
      <c s="34" t="s">
        <v>2972</v>
      </c>
      <c s="35" t="s">
        <v>5</v>
      </c>
      <c s="6" t="s">
        <v>3166</v>
      </c>
      <c s="36" t="s">
        <v>52</v>
      </c>
      <c s="37">
        <v>5.86</v>
      </c>
      <c s="36">
        <v>0</v>
      </c>
      <c s="36">
        <f>ROUND(G727*H727,6)</f>
      </c>
      <c r="L727" s="38">
        <v>0</v>
      </c>
      <c s="32">
        <f>ROUND(ROUND(L727,2)*ROUND(G727,3),2)</f>
      </c>
      <c s="36" t="s">
        <v>2356</v>
      </c>
      <c>
        <f>(M727*21)/100</f>
      </c>
      <c t="s">
        <v>27</v>
      </c>
    </row>
    <row r="728" spans="1:5" ht="12.75">
      <c r="A728" s="35" t="s">
        <v>54</v>
      </c>
      <c r="E728" s="39" t="s">
        <v>5</v>
      </c>
    </row>
    <row r="729" spans="1:5" ht="12.75">
      <c r="A729" s="35" t="s">
        <v>56</v>
      </c>
      <c r="E729" s="40" t="s">
        <v>3638</v>
      </c>
    </row>
    <row r="730" spans="1:5" ht="12.75">
      <c r="A730" t="s">
        <v>58</v>
      </c>
      <c r="E730" s="39" t="s">
        <v>3364</v>
      </c>
    </row>
    <row r="731" spans="1:16" ht="25.5">
      <c r="A731" t="s">
        <v>49</v>
      </c>
      <c s="34" t="s">
        <v>314</v>
      </c>
      <c s="34" t="s">
        <v>3639</v>
      </c>
      <c s="35" t="s">
        <v>5</v>
      </c>
      <c s="6" t="s">
        <v>3169</v>
      </c>
      <c s="36" t="s">
        <v>52</v>
      </c>
      <c s="37">
        <v>23.409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2356</v>
      </c>
      <c>
        <f>(M731*21)/100</f>
      </c>
      <c t="s">
        <v>27</v>
      </c>
    </row>
    <row r="732" spans="1:5" ht="12.75">
      <c r="A732" s="35" t="s">
        <v>54</v>
      </c>
      <c r="E732" s="39" t="s">
        <v>5</v>
      </c>
    </row>
    <row r="733" spans="1:5" ht="25.5">
      <c r="A733" s="35" t="s">
        <v>56</v>
      </c>
      <c r="E733" s="40" t="s">
        <v>3640</v>
      </c>
    </row>
    <row r="734" spans="1:5" ht="12.75">
      <c r="A734" t="s">
        <v>58</v>
      </c>
      <c r="E734" s="39" t="s">
        <v>3364</v>
      </c>
    </row>
    <row r="735" spans="1:13" ht="12.75">
      <c r="A735" t="s">
        <v>46</v>
      </c>
      <c r="C735" s="31" t="s">
        <v>351</v>
      </c>
      <c r="E735" s="33" t="s">
        <v>3641</v>
      </c>
      <c r="J735" s="32">
        <f>0</f>
      </c>
      <c s="32">
        <f>0</f>
      </c>
      <c s="32">
        <f>0+L736+L740</f>
      </c>
      <c s="32">
        <f>0+M736+M740</f>
      </c>
    </row>
    <row r="736" spans="1:16" ht="25.5">
      <c r="A736" t="s">
        <v>49</v>
      </c>
      <c s="34" t="s">
        <v>317</v>
      </c>
      <c s="34" t="s">
        <v>3642</v>
      </c>
      <c s="35" t="s">
        <v>5</v>
      </c>
      <c s="6" t="s">
        <v>3643</v>
      </c>
      <c s="36" t="s">
        <v>93</v>
      </c>
      <c s="37">
        <v>4</v>
      </c>
      <c s="36">
        <v>0</v>
      </c>
      <c s="36">
        <f>ROUND(G736*H736,6)</f>
      </c>
      <c r="L736" s="38">
        <v>0</v>
      </c>
      <c s="32">
        <f>ROUND(ROUND(L736,2)*ROUND(G736,3),2)</f>
      </c>
      <c s="36" t="s">
        <v>2965</v>
      </c>
      <c>
        <f>(M736*21)/100</f>
      </c>
      <c t="s">
        <v>27</v>
      </c>
    </row>
    <row r="737" spans="1:5" ht="12.75">
      <c r="A737" s="35" t="s">
        <v>54</v>
      </c>
      <c r="E737" s="39" t="s">
        <v>5</v>
      </c>
    </row>
    <row r="738" spans="1:5" ht="12.75">
      <c r="A738" s="35" t="s">
        <v>56</v>
      </c>
      <c r="E738" s="40" t="s">
        <v>3644</v>
      </c>
    </row>
    <row r="739" spans="1:5" ht="12.75">
      <c r="A739" t="s">
        <v>58</v>
      </c>
      <c r="E739" s="39" t="s">
        <v>1304</v>
      </c>
    </row>
    <row r="740" spans="1:16" ht="25.5">
      <c r="A740" t="s">
        <v>49</v>
      </c>
      <c s="34" t="s">
        <v>320</v>
      </c>
      <c s="34" t="s">
        <v>3645</v>
      </c>
      <c s="35" t="s">
        <v>5</v>
      </c>
      <c s="6" t="s">
        <v>3646</v>
      </c>
      <c s="36" t="s">
        <v>93</v>
      </c>
      <c s="37">
        <v>6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2965</v>
      </c>
      <c>
        <f>(M740*21)/100</f>
      </c>
      <c t="s">
        <v>27</v>
      </c>
    </row>
    <row r="741" spans="1:5" ht="12.75">
      <c r="A741" s="35" t="s">
        <v>54</v>
      </c>
      <c r="E741" s="39" t="s">
        <v>5</v>
      </c>
    </row>
    <row r="742" spans="1:5" ht="12.75">
      <c r="A742" s="35" t="s">
        <v>56</v>
      </c>
      <c r="E742" s="40" t="s">
        <v>5</v>
      </c>
    </row>
    <row r="743" spans="1:5" ht="12.75">
      <c r="A743" t="s">
        <v>58</v>
      </c>
      <c r="E743" s="39" t="s">
        <v>1304</v>
      </c>
    </row>
    <row r="744" spans="1:13" ht="12.75">
      <c r="A744" t="s">
        <v>46</v>
      </c>
      <c r="C744" s="31" t="s">
        <v>3187</v>
      </c>
      <c r="E744" s="33" t="s">
        <v>2590</v>
      </c>
      <c r="J744" s="32">
        <f>0</f>
      </c>
      <c s="32">
        <f>0</f>
      </c>
      <c s="32">
        <f>0+L745</f>
      </c>
      <c s="32">
        <f>0+M745</f>
      </c>
    </row>
    <row r="745" spans="1:16" ht="25.5">
      <c r="A745" t="s">
        <v>49</v>
      </c>
      <c s="34" t="s">
        <v>323</v>
      </c>
      <c s="34" t="s">
        <v>3647</v>
      </c>
      <c s="35" t="s">
        <v>5</v>
      </c>
      <c s="6" t="s">
        <v>3648</v>
      </c>
      <c s="36" t="s">
        <v>52</v>
      </c>
      <c s="37">
        <v>50.711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2965</v>
      </c>
      <c>
        <f>(M745*21)/100</f>
      </c>
      <c t="s">
        <v>27</v>
      </c>
    </row>
    <row r="746" spans="1:5" ht="12.75">
      <c r="A746" s="35" t="s">
        <v>54</v>
      </c>
      <c r="E746" s="39" t="s">
        <v>5</v>
      </c>
    </row>
    <row r="747" spans="1:5" ht="12.75">
      <c r="A747" s="35" t="s">
        <v>56</v>
      </c>
      <c r="E747" s="40" t="s">
        <v>5</v>
      </c>
    </row>
    <row r="748" spans="1:5" ht="12.75">
      <c r="A748" t="s">
        <v>58</v>
      </c>
      <c r="E748" s="39" t="s">
        <v>1304</v>
      </c>
    </row>
    <row r="749" spans="1:13" ht="12.75">
      <c r="A749" t="s">
        <v>46</v>
      </c>
      <c r="C749" s="31" t="s">
        <v>3649</v>
      </c>
      <c r="E749" s="33" t="s">
        <v>3650</v>
      </c>
      <c r="J749" s="32">
        <f>0</f>
      </c>
      <c s="32">
        <f>0</f>
      </c>
      <c s="32">
        <f>0+L750+L754</f>
      </c>
      <c s="32">
        <f>0+M750+M754</f>
      </c>
    </row>
    <row r="750" spans="1:16" ht="25.5">
      <c r="A750" t="s">
        <v>49</v>
      </c>
      <c s="34" t="s">
        <v>1194</v>
      </c>
      <c s="34" t="s">
        <v>3651</v>
      </c>
      <c s="35" t="s">
        <v>5</v>
      </c>
      <c s="6" t="s">
        <v>3652</v>
      </c>
      <c s="36" t="s">
        <v>329</v>
      </c>
      <c s="37">
        <v>48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2356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25.5">
      <c r="A752" s="35" t="s">
        <v>56</v>
      </c>
      <c r="E752" s="40" t="s">
        <v>3653</v>
      </c>
    </row>
    <row r="753" spans="1:5" ht="12.75">
      <c r="A753" t="s">
        <v>58</v>
      </c>
      <c r="E753" s="39" t="s">
        <v>3364</v>
      </c>
    </row>
    <row r="754" spans="1:16" ht="25.5">
      <c r="A754" t="s">
        <v>49</v>
      </c>
      <c s="34" t="s">
        <v>1196</v>
      </c>
      <c s="34" t="s">
        <v>3654</v>
      </c>
      <c s="35" t="s">
        <v>5</v>
      </c>
      <c s="6" t="s">
        <v>3655</v>
      </c>
      <c s="36" t="s">
        <v>329</v>
      </c>
      <c s="37">
        <v>200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2356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25.5">
      <c r="A756" s="35" t="s">
        <v>56</v>
      </c>
      <c r="E756" s="40" t="s">
        <v>3656</v>
      </c>
    </row>
    <row r="757" spans="1:5" ht="12.75">
      <c r="A757" t="s">
        <v>58</v>
      </c>
      <c r="E757" s="39" t="s">
        <v>3364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3194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3194</v>
      </c>
      <c r="E4" s="26" t="s">
        <v>3195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COUNTIFS(L8:L196,"=0",A8:A196,"P")+COUNTIFS(L8:L196,"",A8:A196,"P")+SUM(Q8:Q196)</f>
      </c>
    </row>
    <row r="8" spans="1:13" ht="12.75">
      <c r="A8" t="s">
        <v>44</v>
      </c>
      <c r="C8" s="28" t="s">
        <v>3659</v>
      </c>
      <c r="E8" s="30" t="s">
        <v>3658</v>
      </c>
      <c r="J8" s="29">
        <f>0+J9+J22+J47+J64+J89+J110+J135</f>
      </c>
      <c s="29">
        <f>0+K9+K22+K47+K64+K89+K110+K135</f>
      </c>
      <c s="29">
        <f>0+L9+L22+L47+L64+L89+L110+L135</f>
      </c>
      <c s="29">
        <f>0+M9+M22+M47+M64+M89+M110+M135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417.018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3660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1744</v>
      </c>
      <c s="35" t="s">
        <v>27</v>
      </c>
      <c s="6" t="s">
        <v>1745</v>
      </c>
      <c s="36" t="s">
        <v>52</v>
      </c>
      <c s="37">
        <v>2.262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2186</v>
      </c>
    </row>
    <row r="16" spans="1:5" ht="12.75">
      <c r="A16" s="35" t="s">
        <v>56</v>
      </c>
      <c r="E16" s="40" t="s">
        <v>3661</v>
      </c>
    </row>
    <row r="17" spans="1:5" ht="25.5">
      <c r="A17" t="s">
        <v>58</v>
      </c>
      <c r="E17" s="39" t="s">
        <v>1748</v>
      </c>
    </row>
    <row r="18" spans="1:16" ht="12.75">
      <c r="A18" t="s">
        <v>49</v>
      </c>
      <c s="34" t="s">
        <v>26</v>
      </c>
      <c s="34" t="s">
        <v>2190</v>
      </c>
      <c s="35" t="s">
        <v>5</v>
      </c>
      <c s="6" t="s">
        <v>2191</v>
      </c>
      <c s="36" t="s">
        <v>52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3662</v>
      </c>
    </row>
    <row r="20" spans="1:5" ht="12.75">
      <c r="A20" s="35" t="s">
        <v>56</v>
      </c>
      <c r="E20" s="40" t="s">
        <v>3663</v>
      </c>
    </row>
    <row r="21" spans="1:5" ht="25.5">
      <c r="A21" t="s">
        <v>58</v>
      </c>
      <c r="E21" s="39" t="s">
        <v>1748</v>
      </c>
    </row>
    <row r="22" spans="1:13" ht="12.75">
      <c r="A22" t="s">
        <v>46</v>
      </c>
      <c r="C22" s="31" t="s">
        <v>27</v>
      </c>
      <c r="E22" s="33" t="s">
        <v>1633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64</v>
      </c>
      <c s="34" t="s">
        <v>2683</v>
      </c>
      <c s="35" t="s">
        <v>5</v>
      </c>
      <c s="6" t="s">
        <v>2684</v>
      </c>
      <c s="36" t="s">
        <v>93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3664</v>
      </c>
    </row>
    <row r="25" spans="1:5" ht="12.75">
      <c r="A25" s="35" t="s">
        <v>56</v>
      </c>
      <c r="E25" s="40" t="s">
        <v>3665</v>
      </c>
    </row>
    <row r="26" spans="1:5" ht="51">
      <c r="A26" t="s">
        <v>58</v>
      </c>
      <c r="E26" s="39" t="s">
        <v>2686</v>
      </c>
    </row>
    <row r="27" spans="1:16" ht="25.5">
      <c r="A27" t="s">
        <v>49</v>
      </c>
      <c s="34" t="s">
        <v>67</v>
      </c>
      <c s="34" t="s">
        <v>3666</v>
      </c>
      <c s="35" t="s">
        <v>5</v>
      </c>
      <c s="6" t="s">
        <v>3667</v>
      </c>
      <c s="36" t="s">
        <v>93</v>
      </c>
      <c s="37">
        <v>32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3668</v>
      </c>
    </row>
    <row r="30" spans="1:5" ht="63.75">
      <c r="A30" t="s">
        <v>58</v>
      </c>
      <c r="E30" s="39" t="s">
        <v>2220</v>
      </c>
    </row>
    <row r="31" spans="1:16" ht="12.75">
      <c r="A31" t="s">
        <v>49</v>
      </c>
      <c s="34" t="s">
        <v>70</v>
      </c>
      <c s="34" t="s">
        <v>3669</v>
      </c>
      <c s="35" t="s">
        <v>5</v>
      </c>
      <c s="6" t="s">
        <v>3670</v>
      </c>
      <c s="36" t="s">
        <v>83</v>
      </c>
      <c s="37">
        <v>0.3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3671</v>
      </c>
    </row>
    <row r="33" spans="1:5" ht="12.75">
      <c r="A33" s="35" t="s">
        <v>56</v>
      </c>
      <c r="E33" s="40" t="s">
        <v>3672</v>
      </c>
    </row>
    <row r="34" spans="1:5" ht="369.75">
      <c r="A34" t="s">
        <v>58</v>
      </c>
      <c r="E34" s="39" t="s">
        <v>1759</v>
      </c>
    </row>
    <row r="35" spans="1:16" ht="12.75">
      <c r="A35" t="s">
        <v>49</v>
      </c>
      <c s="34" t="s">
        <v>73</v>
      </c>
      <c s="34" t="s">
        <v>3673</v>
      </c>
      <c s="35" t="s">
        <v>5</v>
      </c>
      <c s="6" t="s">
        <v>3674</v>
      </c>
      <c s="36" t="s">
        <v>52</v>
      </c>
      <c s="37">
        <v>0.649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3675</v>
      </c>
    </row>
    <row r="38" spans="1:5" ht="267.75">
      <c r="A38" t="s">
        <v>58</v>
      </c>
      <c r="E38" s="39" t="s">
        <v>2238</v>
      </c>
    </row>
    <row r="39" spans="1:16" ht="25.5">
      <c r="A39" t="s">
        <v>49</v>
      </c>
      <c s="34" t="s">
        <v>76</v>
      </c>
      <c s="34" t="s">
        <v>3676</v>
      </c>
      <c s="35" t="s">
        <v>5</v>
      </c>
      <c s="6" t="s">
        <v>3677</v>
      </c>
      <c s="36" t="s">
        <v>100</v>
      </c>
      <c s="37">
        <v>233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3678</v>
      </c>
    </row>
    <row r="41" spans="1:5" ht="12.75">
      <c r="A41" s="35" t="s">
        <v>56</v>
      </c>
      <c r="E41" s="40" t="s">
        <v>3679</v>
      </c>
    </row>
    <row r="42" spans="1:5" ht="63.75">
      <c r="A42" t="s">
        <v>58</v>
      </c>
      <c r="E42" s="39" t="s">
        <v>2252</v>
      </c>
    </row>
    <row r="43" spans="1:16" ht="25.5">
      <c r="A43" t="s">
        <v>49</v>
      </c>
      <c s="34" t="s">
        <v>80</v>
      </c>
      <c s="34" t="s">
        <v>3680</v>
      </c>
      <c s="35" t="s">
        <v>5</v>
      </c>
      <c s="6" t="s">
        <v>3677</v>
      </c>
      <c s="36" t="s">
        <v>100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3681</v>
      </c>
    </row>
    <row r="45" spans="1:5" ht="12.75">
      <c r="A45" s="35" t="s">
        <v>56</v>
      </c>
      <c r="E45" s="40" t="s">
        <v>3682</v>
      </c>
    </row>
    <row r="46" spans="1:5" ht="63.75">
      <c r="A46" t="s">
        <v>58</v>
      </c>
      <c r="E46" s="39" t="s">
        <v>2252</v>
      </c>
    </row>
    <row r="47" spans="1:13" ht="12.75">
      <c r="A47" t="s">
        <v>46</v>
      </c>
      <c r="C47" s="31" t="s">
        <v>26</v>
      </c>
      <c r="E47" s="33" t="s">
        <v>1754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84</v>
      </c>
      <c s="34" t="s">
        <v>3683</v>
      </c>
      <c s="35" t="s">
        <v>5</v>
      </c>
      <c s="6" t="s">
        <v>3684</v>
      </c>
      <c s="36" t="s">
        <v>83</v>
      </c>
      <c s="37">
        <v>29.35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3685</v>
      </c>
    </row>
    <row r="50" spans="1:5" ht="38.25">
      <c r="A50" s="35" t="s">
        <v>56</v>
      </c>
      <c r="E50" s="40" t="s">
        <v>3686</v>
      </c>
    </row>
    <row r="51" spans="1:5" ht="369.75">
      <c r="A51" t="s">
        <v>58</v>
      </c>
      <c r="E51" s="39" t="s">
        <v>1759</v>
      </c>
    </row>
    <row r="52" spans="1:16" ht="12.75">
      <c r="A52" t="s">
        <v>49</v>
      </c>
      <c s="34" t="s">
        <v>87</v>
      </c>
      <c s="34" t="s">
        <v>1869</v>
      </c>
      <c s="35" t="s">
        <v>5</v>
      </c>
      <c s="6" t="s">
        <v>1870</v>
      </c>
      <c s="36" t="s">
        <v>52</v>
      </c>
      <c s="37">
        <v>3.861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56</v>
      </c>
      <c r="E54" s="40" t="s">
        <v>3687</v>
      </c>
    </row>
    <row r="55" spans="1:5" ht="267.75">
      <c r="A55" t="s">
        <v>58</v>
      </c>
      <c r="E55" s="39" t="s">
        <v>2238</v>
      </c>
    </row>
    <row r="56" spans="1:16" ht="12.75">
      <c r="A56" t="s">
        <v>49</v>
      </c>
      <c s="34" t="s">
        <v>90</v>
      </c>
      <c s="34" t="s">
        <v>3688</v>
      </c>
      <c s="35" t="s">
        <v>5</v>
      </c>
      <c s="6" t="s">
        <v>3689</v>
      </c>
      <c s="36" t="s">
        <v>83</v>
      </c>
      <c s="37">
        <v>0.972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3690</v>
      </c>
    </row>
    <row r="58" spans="1:5" ht="12.75">
      <c r="A58" s="35" t="s">
        <v>56</v>
      </c>
      <c r="E58" s="40" t="s">
        <v>3691</v>
      </c>
    </row>
    <row r="59" spans="1:5" ht="369.75">
      <c r="A59" t="s">
        <v>58</v>
      </c>
      <c r="E59" s="39" t="s">
        <v>1764</v>
      </c>
    </row>
    <row r="60" spans="1:16" ht="12.75">
      <c r="A60" t="s">
        <v>49</v>
      </c>
      <c s="34" t="s">
        <v>94</v>
      </c>
      <c s="34" t="s">
        <v>3692</v>
      </c>
      <c s="35" t="s">
        <v>5</v>
      </c>
      <c s="6" t="s">
        <v>3693</v>
      </c>
      <c s="36" t="s">
        <v>52</v>
      </c>
      <c s="37">
        <v>0.703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3694</v>
      </c>
    </row>
    <row r="63" spans="1:5" ht="267.75">
      <c r="A63" t="s">
        <v>58</v>
      </c>
      <c r="E63" s="39" t="s">
        <v>2238</v>
      </c>
    </row>
    <row r="64" spans="1:13" ht="12.75">
      <c r="A64" t="s">
        <v>46</v>
      </c>
      <c r="C64" s="31" t="s">
        <v>64</v>
      </c>
      <c r="E64" s="33" t="s">
        <v>1660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97</v>
      </c>
      <c s="34" t="s">
        <v>3695</v>
      </c>
      <c s="35" t="s">
        <v>5</v>
      </c>
      <c s="6" t="s">
        <v>3696</v>
      </c>
      <c s="36" t="s">
        <v>83</v>
      </c>
      <c s="37">
        <v>83.05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3697</v>
      </c>
    </row>
    <row r="68" spans="1:5" ht="369.75">
      <c r="A68" t="s">
        <v>58</v>
      </c>
      <c r="E68" s="39" t="s">
        <v>1764</v>
      </c>
    </row>
    <row r="69" spans="1:16" ht="12.75">
      <c r="A69" t="s">
        <v>49</v>
      </c>
      <c s="34" t="s">
        <v>101</v>
      </c>
      <c s="34" t="s">
        <v>3698</v>
      </c>
      <c s="35" t="s">
        <v>5</v>
      </c>
      <c s="6" t="s">
        <v>3699</v>
      </c>
      <c s="36" t="s">
        <v>52</v>
      </c>
      <c s="37">
        <v>15.481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3700</v>
      </c>
    </row>
    <row r="72" spans="1:5" ht="267.75">
      <c r="A72" t="s">
        <v>58</v>
      </c>
      <c r="E72" s="39" t="s">
        <v>2238</v>
      </c>
    </row>
    <row r="73" spans="1:16" ht="12.75">
      <c r="A73" t="s">
        <v>49</v>
      </c>
      <c s="34" t="s">
        <v>104</v>
      </c>
      <c s="34" t="s">
        <v>1902</v>
      </c>
      <c s="35" t="s">
        <v>5</v>
      </c>
      <c s="6" t="s">
        <v>1903</v>
      </c>
      <c s="36" t="s">
        <v>83</v>
      </c>
      <c s="37">
        <v>0.52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3701</v>
      </c>
    </row>
    <row r="75" spans="1:5" ht="12.75">
      <c r="A75" s="35" t="s">
        <v>56</v>
      </c>
      <c r="E75" s="40" t="s">
        <v>3702</v>
      </c>
    </row>
    <row r="76" spans="1:5" ht="369.75">
      <c r="A76" t="s">
        <v>58</v>
      </c>
      <c r="E76" s="39" t="s">
        <v>1764</v>
      </c>
    </row>
    <row r="77" spans="1:16" ht="12.75">
      <c r="A77" t="s">
        <v>49</v>
      </c>
      <c s="34" t="s">
        <v>107</v>
      </c>
      <c s="34" t="s">
        <v>2304</v>
      </c>
      <c s="35" t="s">
        <v>5</v>
      </c>
      <c s="6" t="s">
        <v>2305</v>
      </c>
      <c s="36" t="s">
        <v>83</v>
      </c>
      <c s="37">
        <v>15.65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2708</v>
      </c>
    </row>
    <row r="79" spans="1:5" ht="12.75">
      <c r="A79" s="35" t="s">
        <v>56</v>
      </c>
      <c r="E79" s="40" t="s">
        <v>3703</v>
      </c>
    </row>
    <row r="80" spans="1:5" ht="369.75">
      <c r="A80" t="s">
        <v>58</v>
      </c>
      <c r="E80" s="39" t="s">
        <v>1764</v>
      </c>
    </row>
    <row r="81" spans="1:16" ht="12.75">
      <c r="A81" t="s">
        <v>49</v>
      </c>
      <c s="34" t="s">
        <v>110</v>
      </c>
      <c s="34" t="s">
        <v>2308</v>
      </c>
      <c s="35" t="s">
        <v>5</v>
      </c>
      <c s="6" t="s">
        <v>2309</v>
      </c>
      <c s="36" t="s">
        <v>52</v>
      </c>
      <c s="37">
        <v>0.626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3704</v>
      </c>
    </row>
    <row r="84" spans="1:5" ht="178.5">
      <c r="A84" t="s">
        <v>58</v>
      </c>
      <c r="E84" s="39" t="s">
        <v>2311</v>
      </c>
    </row>
    <row r="85" spans="1:16" ht="12.75">
      <c r="A85" t="s">
        <v>49</v>
      </c>
      <c s="34" t="s">
        <v>113</v>
      </c>
      <c s="34" t="s">
        <v>3705</v>
      </c>
      <c s="35" t="s">
        <v>5</v>
      </c>
      <c s="6" t="s">
        <v>3706</v>
      </c>
      <c s="36" t="s">
        <v>83</v>
      </c>
      <c s="37">
        <v>0.322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3707</v>
      </c>
    </row>
    <row r="87" spans="1:5" ht="12.75">
      <c r="A87" s="35" t="s">
        <v>56</v>
      </c>
      <c r="E87" s="40" t="s">
        <v>3708</v>
      </c>
    </row>
    <row r="88" spans="1:5" ht="38.25">
      <c r="A88" t="s">
        <v>58</v>
      </c>
      <c r="E88" s="39" t="s">
        <v>3709</v>
      </c>
    </row>
    <row r="89" spans="1:13" ht="12.75">
      <c r="A89" t="s">
        <v>46</v>
      </c>
      <c r="C89" s="31" t="s">
        <v>70</v>
      </c>
      <c r="E89" s="33" t="s">
        <v>1765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25.5">
      <c r="A90" t="s">
        <v>49</v>
      </c>
      <c s="34" t="s">
        <v>116</v>
      </c>
      <c s="34" t="s">
        <v>1766</v>
      </c>
      <c s="35" t="s">
        <v>5</v>
      </c>
      <c s="6" t="s">
        <v>1767</v>
      </c>
      <c s="36" t="s">
        <v>79</v>
      </c>
      <c s="37">
        <v>65.5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3710</v>
      </c>
    </row>
    <row r="92" spans="1:5" ht="12.75">
      <c r="A92" s="35" t="s">
        <v>56</v>
      </c>
      <c r="E92" s="40" t="s">
        <v>3711</v>
      </c>
    </row>
    <row r="93" spans="1:5" ht="76.5">
      <c r="A93" t="s">
        <v>58</v>
      </c>
      <c r="E93" s="39" t="s">
        <v>1770</v>
      </c>
    </row>
    <row r="94" spans="1:16" ht="25.5">
      <c r="A94" t="s">
        <v>49</v>
      </c>
      <c s="34" t="s">
        <v>119</v>
      </c>
      <c s="34" t="s">
        <v>2327</v>
      </c>
      <c s="35" t="s">
        <v>5</v>
      </c>
      <c s="6" t="s">
        <v>2328</v>
      </c>
      <c s="36" t="s">
        <v>79</v>
      </c>
      <c s="37">
        <v>9.5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3712</v>
      </c>
    </row>
    <row r="96" spans="1:5" ht="12.75">
      <c r="A96" s="35" t="s">
        <v>56</v>
      </c>
      <c r="E96" s="40" t="s">
        <v>3713</v>
      </c>
    </row>
    <row r="97" spans="1:5" ht="76.5">
      <c r="A97" t="s">
        <v>58</v>
      </c>
      <c r="E97" s="39" t="s">
        <v>1770</v>
      </c>
    </row>
    <row r="98" spans="1:16" ht="25.5">
      <c r="A98" t="s">
        <v>49</v>
      </c>
      <c s="34" t="s">
        <v>122</v>
      </c>
      <c s="34" t="s">
        <v>3714</v>
      </c>
      <c s="35" t="s">
        <v>5</v>
      </c>
      <c s="6" t="s">
        <v>3715</v>
      </c>
      <c s="36" t="s">
        <v>79</v>
      </c>
      <c s="37">
        <v>35.82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56</v>
      </c>
      <c r="E100" s="40" t="s">
        <v>3716</v>
      </c>
    </row>
    <row r="101" spans="1:5" ht="76.5">
      <c r="A101" t="s">
        <v>58</v>
      </c>
      <c r="E101" s="39" t="s">
        <v>1770</v>
      </c>
    </row>
    <row r="102" spans="1:16" ht="12.75">
      <c r="A102" t="s">
        <v>49</v>
      </c>
      <c s="34" t="s">
        <v>125</v>
      </c>
      <c s="34" t="s">
        <v>3717</v>
      </c>
      <c s="35" t="s">
        <v>5</v>
      </c>
      <c s="6" t="s">
        <v>3718</v>
      </c>
      <c s="36" t="s">
        <v>79</v>
      </c>
      <c s="37">
        <v>2.768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25.5">
      <c r="A103" s="35" t="s">
        <v>54</v>
      </c>
      <c r="E103" s="39" t="s">
        <v>3719</v>
      </c>
    </row>
    <row r="104" spans="1:5" ht="12.75">
      <c r="A104" s="35" t="s">
        <v>56</v>
      </c>
      <c r="E104" s="40" t="s">
        <v>3720</v>
      </c>
    </row>
    <row r="105" spans="1:5" ht="165.75">
      <c r="A105" t="s">
        <v>58</v>
      </c>
      <c r="E105" s="39" t="s">
        <v>3721</v>
      </c>
    </row>
    <row r="106" spans="1:16" ht="12.75">
      <c r="A106" t="s">
        <v>49</v>
      </c>
      <c s="34" t="s">
        <v>128</v>
      </c>
      <c s="34" t="s">
        <v>3722</v>
      </c>
      <c s="35" t="s">
        <v>5</v>
      </c>
      <c s="6" t="s">
        <v>3723</v>
      </c>
      <c s="36" t="s">
        <v>79</v>
      </c>
      <c s="37">
        <v>3.375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3724</v>
      </c>
    </row>
    <row r="108" spans="1:5" ht="12.75">
      <c r="A108" s="35" t="s">
        <v>56</v>
      </c>
      <c r="E108" s="40" t="s">
        <v>3725</v>
      </c>
    </row>
    <row r="109" spans="1:5" ht="89.25">
      <c r="A109" t="s">
        <v>58</v>
      </c>
      <c r="E109" s="39" t="s">
        <v>3726</v>
      </c>
    </row>
    <row r="110" spans="1:13" ht="12.75">
      <c r="A110" t="s">
        <v>46</v>
      </c>
      <c r="C110" s="31" t="s">
        <v>73</v>
      </c>
      <c r="E110" s="33" t="s">
        <v>1690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25.5">
      <c r="A111" t="s">
        <v>49</v>
      </c>
      <c s="34" t="s">
        <v>131</v>
      </c>
      <c s="34" t="s">
        <v>3727</v>
      </c>
      <c s="35" t="s">
        <v>5</v>
      </c>
      <c s="6" t="s">
        <v>3728</v>
      </c>
      <c s="36" t="s">
        <v>79</v>
      </c>
      <c s="37">
        <v>13.684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3729</v>
      </c>
    </row>
    <row r="113" spans="1:5" ht="38.25">
      <c r="A113" s="35" t="s">
        <v>56</v>
      </c>
      <c r="E113" s="40" t="s">
        <v>3730</v>
      </c>
    </row>
    <row r="114" spans="1:5" ht="191.25">
      <c r="A114" t="s">
        <v>58</v>
      </c>
      <c r="E114" s="39" t="s">
        <v>3731</v>
      </c>
    </row>
    <row r="115" spans="1:16" ht="12.75">
      <c r="A115" t="s">
        <v>49</v>
      </c>
      <c s="34" t="s">
        <v>135</v>
      </c>
      <c s="34" t="s">
        <v>3732</v>
      </c>
      <c s="35" t="s">
        <v>5</v>
      </c>
      <c s="6" t="s">
        <v>3733</v>
      </c>
      <c s="36" t="s">
        <v>79</v>
      </c>
      <c s="37">
        <v>47.328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3734</v>
      </c>
    </row>
    <row r="117" spans="1:5" ht="12.75">
      <c r="A117" s="35" t="s">
        <v>56</v>
      </c>
      <c r="E117" s="40" t="s">
        <v>3735</v>
      </c>
    </row>
    <row r="118" spans="1:5" ht="204">
      <c r="A118" t="s">
        <v>58</v>
      </c>
      <c r="E118" s="39" t="s">
        <v>3736</v>
      </c>
    </row>
    <row r="119" spans="1:16" ht="12.75">
      <c r="A119" t="s">
        <v>49</v>
      </c>
      <c s="34" t="s">
        <v>138</v>
      </c>
      <c s="34" t="s">
        <v>3737</v>
      </c>
      <c s="35" t="s">
        <v>5</v>
      </c>
      <c s="6" t="s">
        <v>3738</v>
      </c>
      <c s="36" t="s">
        <v>79</v>
      </c>
      <c s="37">
        <v>12.718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3739</v>
      </c>
    </row>
    <row r="121" spans="1:5" ht="12.75">
      <c r="A121" s="35" t="s">
        <v>56</v>
      </c>
      <c r="E121" s="40" t="s">
        <v>3740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141</v>
      </c>
      <c s="34" t="s">
        <v>1778</v>
      </c>
      <c s="35" t="s">
        <v>5</v>
      </c>
      <c s="6" t="s">
        <v>1779</v>
      </c>
      <c s="36" t="s">
        <v>79</v>
      </c>
      <c s="37">
        <v>1.974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1780</v>
      </c>
    </row>
    <row r="125" spans="1:5" ht="12.75">
      <c r="A125" s="35" t="s">
        <v>56</v>
      </c>
      <c r="E125" s="40" t="s">
        <v>3741</v>
      </c>
    </row>
    <row r="126" spans="1:5" ht="51">
      <c r="A126" t="s">
        <v>58</v>
      </c>
      <c r="E126" s="39" t="s">
        <v>1782</v>
      </c>
    </row>
    <row r="127" spans="1:16" ht="12.75">
      <c r="A127" t="s">
        <v>49</v>
      </c>
      <c s="34" t="s">
        <v>144</v>
      </c>
      <c s="34" t="s">
        <v>2354</v>
      </c>
      <c s="35" t="s">
        <v>27</v>
      </c>
      <c s="6" t="s">
        <v>2358</v>
      </c>
      <c s="36" t="s">
        <v>79</v>
      </c>
      <c s="37">
        <v>313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2356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3742</v>
      </c>
    </row>
    <row r="130" spans="1:5" ht="409.5">
      <c r="A130" t="s">
        <v>58</v>
      </c>
      <c r="E130" s="39" t="s">
        <v>2740</v>
      </c>
    </row>
    <row r="131" spans="1:16" ht="12.75">
      <c r="A131" t="s">
        <v>49</v>
      </c>
      <c s="34" t="s">
        <v>147</v>
      </c>
      <c s="34" t="s">
        <v>2354</v>
      </c>
      <c s="35" t="s">
        <v>26</v>
      </c>
      <c s="6" t="s">
        <v>2361</v>
      </c>
      <c s="36" t="s">
        <v>79</v>
      </c>
      <c s="37">
        <v>125.595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2356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56</v>
      </c>
      <c r="E133" s="40" t="s">
        <v>3743</v>
      </c>
    </row>
    <row r="134" spans="1:5" ht="409.5">
      <c r="A134" t="s">
        <v>58</v>
      </c>
      <c r="E134" s="39" t="s">
        <v>2363</v>
      </c>
    </row>
    <row r="135" spans="1:13" ht="12.75">
      <c r="A135" t="s">
        <v>46</v>
      </c>
      <c r="C135" s="31" t="s">
        <v>80</v>
      </c>
      <c r="E135" s="33" t="s">
        <v>1788</v>
      </c>
      <c r="J135" s="32">
        <f>0</f>
      </c>
      <c s="32">
        <f>0</f>
      </c>
      <c s="32">
        <f>0+L136+L140+L144+L148+L152+L156+L160+L164+L168+L172+L176+L180+L184+L188+L192+L196</f>
      </c>
      <c s="32">
        <f>0+M136+M140+M144+M148+M152+M156+M160+M164+M168+M172+M176+M180+M184+M188+M192+M196</f>
      </c>
    </row>
    <row r="136" spans="1:16" ht="12.75">
      <c r="A136" t="s">
        <v>49</v>
      </c>
      <c s="34" t="s">
        <v>150</v>
      </c>
      <c s="34" t="s">
        <v>3744</v>
      </c>
      <c s="35" t="s">
        <v>5</v>
      </c>
      <c s="6" t="s">
        <v>3745</v>
      </c>
      <c s="36" t="s">
        <v>93</v>
      </c>
      <c s="37">
        <v>54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3746</v>
      </c>
    </row>
    <row r="138" spans="1:5" ht="12.75">
      <c r="A138" s="35" t="s">
        <v>56</v>
      </c>
      <c r="E138" s="40" t="s">
        <v>3747</v>
      </c>
    </row>
    <row r="139" spans="1:5" ht="25.5">
      <c r="A139" t="s">
        <v>58</v>
      </c>
      <c r="E139" s="39" t="s">
        <v>2384</v>
      </c>
    </row>
    <row r="140" spans="1:16" ht="12.75">
      <c r="A140" t="s">
        <v>49</v>
      </c>
      <c s="34" t="s">
        <v>153</v>
      </c>
      <c s="34" t="s">
        <v>2380</v>
      </c>
      <c s="35" t="s">
        <v>5</v>
      </c>
      <c s="6" t="s">
        <v>2381</v>
      </c>
      <c s="36" t="s">
        <v>93</v>
      </c>
      <c s="37">
        <v>6.2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3748</v>
      </c>
    </row>
    <row r="142" spans="1:5" ht="12.75">
      <c r="A142" s="35" t="s">
        <v>56</v>
      </c>
      <c r="E142" s="40" t="s">
        <v>3749</v>
      </c>
    </row>
    <row r="143" spans="1:5" ht="25.5">
      <c r="A143" t="s">
        <v>58</v>
      </c>
      <c r="E143" s="39" t="s">
        <v>2384</v>
      </c>
    </row>
    <row r="144" spans="1:16" ht="12.75">
      <c r="A144" t="s">
        <v>49</v>
      </c>
      <c s="34" t="s">
        <v>156</v>
      </c>
      <c s="34" t="s">
        <v>3750</v>
      </c>
      <c s="35" t="s">
        <v>5</v>
      </c>
      <c s="6" t="s">
        <v>3751</v>
      </c>
      <c s="36" t="s">
        <v>79</v>
      </c>
      <c s="37">
        <v>16.28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3752</v>
      </c>
    </row>
    <row r="146" spans="1:5" ht="12.75">
      <c r="A146" s="35" t="s">
        <v>56</v>
      </c>
      <c r="E146" s="40" t="s">
        <v>3753</v>
      </c>
    </row>
    <row r="147" spans="1:5" ht="25.5">
      <c r="A147" t="s">
        <v>58</v>
      </c>
      <c r="E147" s="39" t="s">
        <v>2391</v>
      </c>
    </row>
    <row r="148" spans="1:16" ht="12.75">
      <c r="A148" t="s">
        <v>49</v>
      </c>
      <c s="34" t="s">
        <v>159</v>
      </c>
      <c s="34" t="s">
        <v>2388</v>
      </c>
      <c s="35" t="s">
        <v>5</v>
      </c>
      <c s="6" t="s">
        <v>2389</v>
      </c>
      <c s="36" t="s">
        <v>79</v>
      </c>
      <c s="37">
        <v>25.958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3754</v>
      </c>
    </row>
    <row r="150" spans="1:5" ht="38.25">
      <c r="A150" s="35" t="s">
        <v>56</v>
      </c>
      <c r="E150" s="40" t="s">
        <v>3755</v>
      </c>
    </row>
    <row r="151" spans="1:5" ht="25.5">
      <c r="A151" t="s">
        <v>58</v>
      </c>
      <c r="E151" s="39" t="s">
        <v>2391</v>
      </c>
    </row>
    <row r="152" spans="1:16" ht="12.75">
      <c r="A152" t="s">
        <v>49</v>
      </c>
      <c s="34" t="s">
        <v>162</v>
      </c>
      <c s="34" t="s">
        <v>3756</v>
      </c>
      <c s="35" t="s">
        <v>5</v>
      </c>
      <c s="6" t="s">
        <v>3757</v>
      </c>
      <c s="36" t="s">
        <v>79</v>
      </c>
      <c s="37">
        <v>4.81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377</v>
      </c>
      <c>
        <f>(M152*21)/100</f>
      </c>
      <c t="s">
        <v>27</v>
      </c>
    </row>
    <row r="153" spans="1:5" ht="12.75">
      <c r="A153" s="35" t="s">
        <v>54</v>
      </c>
      <c r="E153" s="39" t="s">
        <v>3758</v>
      </c>
    </row>
    <row r="154" spans="1:5" ht="12.75">
      <c r="A154" s="35" t="s">
        <v>56</v>
      </c>
      <c r="E154" s="40" t="s">
        <v>3759</v>
      </c>
    </row>
    <row r="155" spans="1:5" ht="25.5">
      <c r="A155" t="s">
        <v>58</v>
      </c>
      <c r="E155" s="39" t="s">
        <v>2391</v>
      </c>
    </row>
    <row r="156" spans="1:16" ht="12.75">
      <c r="A156" t="s">
        <v>49</v>
      </c>
      <c s="34" t="s">
        <v>165</v>
      </c>
      <c s="34" t="s">
        <v>3760</v>
      </c>
      <c s="35" t="s">
        <v>5</v>
      </c>
      <c s="6" t="s">
        <v>3761</v>
      </c>
      <c s="36" t="s">
        <v>79</v>
      </c>
      <c s="37">
        <v>9.5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377</v>
      </c>
      <c>
        <f>(M156*21)/100</f>
      </c>
      <c t="s">
        <v>27</v>
      </c>
    </row>
    <row r="157" spans="1:5" ht="12.75">
      <c r="A157" s="35" t="s">
        <v>54</v>
      </c>
      <c r="E157" s="39" t="s">
        <v>3762</v>
      </c>
    </row>
    <row r="158" spans="1:5" ht="12.75">
      <c r="A158" s="35" t="s">
        <v>56</v>
      </c>
      <c r="E158" s="40" t="s">
        <v>3713</v>
      </c>
    </row>
    <row r="159" spans="1:5" ht="25.5">
      <c r="A159" t="s">
        <v>58</v>
      </c>
      <c r="E159" s="39" t="s">
        <v>2391</v>
      </c>
    </row>
    <row r="160" spans="1:16" ht="12.75">
      <c r="A160" t="s">
        <v>49</v>
      </c>
      <c s="34" t="s">
        <v>168</v>
      </c>
      <c s="34" t="s">
        <v>3763</v>
      </c>
      <c s="35" t="s">
        <v>5</v>
      </c>
      <c s="6" t="s">
        <v>3764</v>
      </c>
      <c s="36" t="s">
        <v>79</v>
      </c>
      <c s="37">
        <v>51.6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3765</v>
      </c>
    </row>
    <row r="162" spans="1:5" ht="12.75">
      <c r="A162" s="35" t="s">
        <v>56</v>
      </c>
      <c r="E162" s="40" t="s">
        <v>3766</v>
      </c>
    </row>
    <row r="163" spans="1:5" ht="25.5">
      <c r="A163" t="s">
        <v>58</v>
      </c>
      <c r="E163" s="39" t="s">
        <v>2391</v>
      </c>
    </row>
    <row r="164" spans="1:16" ht="12.75">
      <c r="A164" t="s">
        <v>49</v>
      </c>
      <c s="34" t="s">
        <v>171</v>
      </c>
      <c s="34" t="s">
        <v>2749</v>
      </c>
      <c s="35" t="s">
        <v>5</v>
      </c>
      <c s="6" t="s">
        <v>2750</v>
      </c>
      <c s="36" t="s">
        <v>93</v>
      </c>
      <c s="37">
        <v>12.3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2751</v>
      </c>
    </row>
    <row r="166" spans="1:5" ht="12.75">
      <c r="A166" s="35" t="s">
        <v>56</v>
      </c>
      <c r="E166" s="40" t="s">
        <v>3767</v>
      </c>
    </row>
    <row r="167" spans="1:5" ht="25.5">
      <c r="A167" t="s">
        <v>58</v>
      </c>
      <c r="E167" s="39" t="s">
        <v>2391</v>
      </c>
    </row>
    <row r="168" spans="1:16" ht="25.5">
      <c r="A168" t="s">
        <v>49</v>
      </c>
      <c s="34" t="s">
        <v>174</v>
      </c>
      <c s="34" t="s">
        <v>3768</v>
      </c>
      <c s="35" t="s">
        <v>5</v>
      </c>
      <c s="6" t="s">
        <v>3769</v>
      </c>
      <c s="36" t="s">
        <v>93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3770</v>
      </c>
    </row>
    <row r="170" spans="1:5" ht="12.75">
      <c r="A170" s="35" t="s">
        <v>56</v>
      </c>
      <c r="E170" s="40" t="s">
        <v>3771</v>
      </c>
    </row>
    <row r="171" spans="1:5" ht="38.25">
      <c r="A171" t="s">
        <v>58</v>
      </c>
      <c r="E171" s="39" t="s">
        <v>2395</v>
      </c>
    </row>
    <row r="172" spans="1:16" ht="12.75">
      <c r="A172" t="s">
        <v>49</v>
      </c>
      <c s="34" t="s">
        <v>177</v>
      </c>
      <c s="34" t="s">
        <v>2396</v>
      </c>
      <c s="35" t="s">
        <v>5</v>
      </c>
      <c s="6" t="s">
        <v>2397</v>
      </c>
      <c s="36" t="s">
        <v>93</v>
      </c>
      <c s="37">
        <v>64.5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3772</v>
      </c>
    </row>
    <row r="174" spans="1:5" ht="12.75">
      <c r="A174" s="35" t="s">
        <v>56</v>
      </c>
      <c r="E174" s="40" t="s">
        <v>3773</v>
      </c>
    </row>
    <row r="175" spans="1:5" ht="25.5">
      <c r="A175" t="s">
        <v>58</v>
      </c>
      <c r="E175" s="39" t="s">
        <v>2391</v>
      </c>
    </row>
    <row r="176" spans="1:16" ht="12.75">
      <c r="A176" t="s">
        <v>49</v>
      </c>
      <c s="34" t="s">
        <v>180</v>
      </c>
      <c s="34" t="s">
        <v>2407</v>
      </c>
      <c s="35" t="s">
        <v>5</v>
      </c>
      <c s="6" t="s">
        <v>2408</v>
      </c>
      <c s="36" t="s">
        <v>1994</v>
      </c>
      <c s="37">
        <v>376.052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38.25">
      <c r="A178" s="35" t="s">
        <v>56</v>
      </c>
      <c r="E178" s="40" t="s">
        <v>3774</v>
      </c>
    </row>
    <row r="179" spans="1:5" ht="357">
      <c r="A179" t="s">
        <v>58</v>
      </c>
      <c r="E179" s="39" t="s">
        <v>2411</v>
      </c>
    </row>
    <row r="180" spans="1:16" ht="12.75">
      <c r="A180" t="s">
        <v>49</v>
      </c>
      <c s="34" t="s">
        <v>183</v>
      </c>
      <c s="34" t="s">
        <v>1806</v>
      </c>
      <c s="35" t="s">
        <v>5</v>
      </c>
      <c s="6" t="s">
        <v>1807</v>
      </c>
      <c s="36" t="s">
        <v>79</v>
      </c>
      <c s="37">
        <v>1.974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1808</v>
      </c>
    </row>
    <row r="182" spans="1:5" ht="12.75">
      <c r="A182" s="35" t="s">
        <v>56</v>
      </c>
      <c r="E182" s="40" t="s">
        <v>3741</v>
      </c>
    </row>
    <row r="183" spans="1:5" ht="25.5">
      <c r="A183" t="s">
        <v>58</v>
      </c>
      <c r="E183" s="39" t="s">
        <v>1797</v>
      </c>
    </row>
    <row r="184" spans="1:16" ht="12.75">
      <c r="A184" t="s">
        <v>49</v>
      </c>
      <c s="34" t="s">
        <v>186</v>
      </c>
      <c s="34" t="s">
        <v>1726</v>
      </c>
      <c s="35" t="s">
        <v>5</v>
      </c>
      <c s="6" t="s">
        <v>1727</v>
      </c>
      <c s="36" t="s">
        <v>83</v>
      </c>
      <c s="37">
        <v>166.807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51">
      <c r="A186" s="35" t="s">
        <v>56</v>
      </c>
      <c r="E186" s="40" t="s">
        <v>3775</v>
      </c>
    </row>
    <row r="187" spans="1:5" ht="114.75">
      <c r="A187" t="s">
        <v>58</v>
      </c>
      <c r="E187" s="39" t="s">
        <v>2761</v>
      </c>
    </row>
    <row r="188" spans="1:16" ht="12.75">
      <c r="A188" t="s">
        <v>49</v>
      </c>
      <c s="34" t="s">
        <v>190</v>
      </c>
      <c s="34" t="s">
        <v>2435</v>
      </c>
      <c s="35" t="s">
        <v>5</v>
      </c>
      <c s="6" t="s">
        <v>2436</v>
      </c>
      <c s="36" t="s">
        <v>79</v>
      </c>
      <c s="37">
        <v>314.751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377</v>
      </c>
      <c>
        <f>(M188*21)/100</f>
      </c>
      <c t="s">
        <v>27</v>
      </c>
    </row>
    <row r="189" spans="1:5" ht="12.75">
      <c r="A189" s="35" t="s">
        <v>54</v>
      </c>
      <c r="E189" s="39" t="s">
        <v>3776</v>
      </c>
    </row>
    <row r="190" spans="1:5" ht="12.75">
      <c r="A190" s="35" t="s">
        <v>56</v>
      </c>
      <c r="E190" s="40" t="s">
        <v>3777</v>
      </c>
    </row>
    <row r="191" spans="1:5" ht="89.25">
      <c r="A191" t="s">
        <v>58</v>
      </c>
      <c r="E191" s="39" t="s">
        <v>2430</v>
      </c>
    </row>
    <row r="192" spans="1:16" ht="12.75">
      <c r="A192" t="s">
        <v>49</v>
      </c>
      <c s="34" t="s">
        <v>193</v>
      </c>
      <c s="34" t="s">
        <v>3778</v>
      </c>
      <c s="35" t="s">
        <v>5</v>
      </c>
      <c s="6" t="s">
        <v>3779</v>
      </c>
      <c s="36" t="s">
        <v>100</v>
      </c>
      <c s="37">
        <v>11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377</v>
      </c>
      <c>
        <f>(M192*21)/100</f>
      </c>
      <c t="s">
        <v>27</v>
      </c>
    </row>
    <row r="193" spans="1:5" ht="25.5">
      <c r="A193" s="35" t="s">
        <v>54</v>
      </c>
      <c r="E193" s="39" t="s">
        <v>3780</v>
      </c>
    </row>
    <row r="194" spans="1:5" ht="12.75">
      <c r="A194" s="35" t="s">
        <v>56</v>
      </c>
      <c r="E194" s="40" t="s">
        <v>3781</v>
      </c>
    </row>
    <row r="195" spans="1:5" ht="25.5">
      <c r="A195" t="s">
        <v>58</v>
      </c>
      <c r="E195" s="39" t="s">
        <v>1718</v>
      </c>
    </row>
    <row r="196" spans="1:16" ht="12.75">
      <c r="A196" t="s">
        <v>49</v>
      </c>
      <c s="34" t="s">
        <v>196</v>
      </c>
      <c s="34" t="s">
        <v>3782</v>
      </c>
      <c s="35" t="s">
        <v>5</v>
      </c>
      <c s="6" t="s">
        <v>3783</v>
      </c>
      <c s="36" t="s">
        <v>1273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377</v>
      </c>
      <c>
        <f>(M196*21)/100</f>
      </c>
      <c t="s">
        <v>27</v>
      </c>
    </row>
    <row r="197" spans="1:5" ht="25.5">
      <c r="A197" s="35" t="s">
        <v>54</v>
      </c>
      <c r="E197" s="39" t="s">
        <v>3784</v>
      </c>
    </row>
    <row r="198" spans="1:5" ht="12.75">
      <c r="A198" s="35" t="s">
        <v>56</v>
      </c>
      <c r="E198" s="40" t="s">
        <v>1752</v>
      </c>
    </row>
    <row r="199" spans="1:5" ht="25.5">
      <c r="A199" t="s">
        <v>58</v>
      </c>
      <c r="E199" s="39" t="s">
        <v>1718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3194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3194</v>
      </c>
      <c r="E4" s="26" t="s">
        <v>3195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3787</v>
      </c>
      <c r="E8" s="30" t="s">
        <v>3786</v>
      </c>
      <c r="J8" s="29">
        <f>0+J9+J14+J27+J32+J61+J66</f>
      </c>
      <c s="29">
        <f>0+K9+K14+K27+K32+K61+K66</f>
      </c>
      <c s="29">
        <f>0+L9+L14+L27+L32+L61+L66</f>
      </c>
      <c s="29">
        <f>0+M9+M14+M27+M32+M61+M66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3788</v>
      </c>
      <c s="35" t="s">
        <v>5</v>
      </c>
      <c s="6" t="s">
        <v>2781</v>
      </c>
      <c s="36" t="s">
        <v>52</v>
      </c>
      <c s="37">
        <v>349.419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3789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3790</v>
      </c>
      <c s="35" t="s">
        <v>5</v>
      </c>
      <c s="6" t="s">
        <v>3791</v>
      </c>
      <c s="36" t="s">
        <v>83</v>
      </c>
      <c s="37">
        <v>189.72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56</v>
      </c>
      <c r="E17" s="40" t="s">
        <v>3792</v>
      </c>
    </row>
    <row r="18" spans="1:5" ht="318.75">
      <c r="A18" t="s">
        <v>58</v>
      </c>
      <c r="E18" s="39" t="s">
        <v>3793</v>
      </c>
    </row>
    <row r="19" spans="1:16" ht="12.75">
      <c r="A19" t="s">
        <v>49</v>
      </c>
      <c s="34" t="s">
        <v>26</v>
      </c>
      <c s="34" t="s">
        <v>2206</v>
      </c>
      <c s="35" t="s">
        <v>5</v>
      </c>
      <c s="6" t="s">
        <v>2207</v>
      </c>
      <c s="36" t="s">
        <v>83</v>
      </c>
      <c s="37">
        <v>166.39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3794</v>
      </c>
    </row>
    <row r="22" spans="1:5" ht="191.25">
      <c r="A22" t="s">
        <v>58</v>
      </c>
      <c r="E22" s="39" t="s">
        <v>3795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166.32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3796</v>
      </c>
    </row>
    <row r="26" spans="1:5" ht="229.5">
      <c r="A26" t="s">
        <v>58</v>
      </c>
      <c r="E26" s="39" t="s">
        <v>3797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67</v>
      </c>
      <c s="34" t="s">
        <v>3798</v>
      </c>
      <c s="35" t="s">
        <v>5</v>
      </c>
      <c s="6" t="s">
        <v>3799</v>
      </c>
      <c s="36" t="s">
        <v>83</v>
      </c>
      <c s="37">
        <v>23.33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3800</v>
      </c>
    </row>
    <row r="31" spans="1:5" ht="369.75">
      <c r="A31" t="s">
        <v>58</v>
      </c>
      <c r="E31" s="39" t="s">
        <v>3801</v>
      </c>
    </row>
    <row r="32" spans="1:13" ht="12.75">
      <c r="A32" t="s">
        <v>46</v>
      </c>
      <c r="C32" s="31" t="s">
        <v>73</v>
      </c>
      <c r="E32" s="33" t="s">
        <v>1690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70</v>
      </c>
      <c s="34" t="s">
        <v>3802</v>
      </c>
      <c s="35" t="s">
        <v>5</v>
      </c>
      <c s="6" t="s">
        <v>3803</v>
      </c>
      <c s="36" t="s">
        <v>79</v>
      </c>
      <c s="37">
        <v>450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377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3804</v>
      </c>
    </row>
    <row r="36" spans="1:5" ht="140.25">
      <c r="A36" t="s">
        <v>58</v>
      </c>
      <c r="E36" s="39" t="s">
        <v>3805</v>
      </c>
    </row>
    <row r="37" spans="1:16" ht="12.75">
      <c r="A37" t="s">
        <v>49</v>
      </c>
      <c s="34" t="s">
        <v>73</v>
      </c>
      <c s="34" t="s">
        <v>3806</v>
      </c>
      <c s="35" t="s">
        <v>5</v>
      </c>
      <c s="6" t="s">
        <v>3807</v>
      </c>
      <c s="36" t="s">
        <v>1994</v>
      </c>
      <c s="37">
        <v>14119.224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76.5">
      <c r="A39" s="35" t="s">
        <v>56</v>
      </c>
      <c r="E39" s="40" t="s">
        <v>3808</v>
      </c>
    </row>
    <row r="40" spans="1:5" ht="102">
      <c r="A40" t="s">
        <v>58</v>
      </c>
      <c r="E40" s="39" t="s">
        <v>3809</v>
      </c>
    </row>
    <row r="41" spans="1:16" ht="12.75">
      <c r="A41" t="s">
        <v>49</v>
      </c>
      <c s="34" t="s">
        <v>76</v>
      </c>
      <c s="34" t="s">
        <v>3810</v>
      </c>
      <c s="35" t="s">
        <v>5</v>
      </c>
      <c s="6" t="s">
        <v>3811</v>
      </c>
      <c s="36" t="s">
        <v>83</v>
      </c>
      <c s="37">
        <v>1.2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3812</v>
      </c>
    </row>
    <row r="44" spans="1:5" ht="51">
      <c r="A44" t="s">
        <v>58</v>
      </c>
      <c r="E44" s="39" t="s">
        <v>3813</v>
      </c>
    </row>
    <row r="45" spans="1:16" ht="12.75">
      <c r="A45" t="s">
        <v>49</v>
      </c>
      <c s="34" t="s">
        <v>80</v>
      </c>
      <c s="34" t="s">
        <v>3814</v>
      </c>
      <c s="35" t="s">
        <v>5</v>
      </c>
      <c s="6" t="s">
        <v>3815</v>
      </c>
      <c s="36" t="s">
        <v>79</v>
      </c>
      <c s="37">
        <v>85.788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76.5">
      <c r="A47" s="35" t="s">
        <v>56</v>
      </c>
      <c r="E47" s="40" t="s">
        <v>3816</v>
      </c>
    </row>
    <row r="48" spans="1:5" ht="102">
      <c r="A48" t="s">
        <v>58</v>
      </c>
      <c r="E48" s="39" t="s">
        <v>3817</v>
      </c>
    </row>
    <row r="49" spans="1:16" ht="12.75">
      <c r="A49" t="s">
        <v>49</v>
      </c>
      <c s="34" t="s">
        <v>84</v>
      </c>
      <c s="34" t="s">
        <v>3818</v>
      </c>
      <c s="35" t="s">
        <v>5</v>
      </c>
      <c s="6" t="s">
        <v>3819</v>
      </c>
      <c s="36" t="s">
        <v>93</v>
      </c>
      <c s="37">
        <v>85.4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38.25">
      <c r="A51" s="35" t="s">
        <v>56</v>
      </c>
      <c r="E51" s="40" t="s">
        <v>3820</v>
      </c>
    </row>
    <row r="52" spans="1:5" ht="127.5">
      <c r="A52" t="s">
        <v>58</v>
      </c>
      <c r="E52" s="39" t="s">
        <v>3821</v>
      </c>
    </row>
    <row r="53" spans="1:16" ht="12.75">
      <c r="A53" t="s">
        <v>49</v>
      </c>
      <c s="34" t="s">
        <v>87</v>
      </c>
      <c s="34" t="s">
        <v>1778</v>
      </c>
      <c s="35" t="s">
        <v>5</v>
      </c>
      <c s="6" t="s">
        <v>1779</v>
      </c>
      <c s="36" t="s">
        <v>79</v>
      </c>
      <c s="37">
        <v>0.86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56</v>
      </c>
      <c r="E55" s="40" t="s">
        <v>3822</v>
      </c>
    </row>
    <row r="56" spans="1:5" ht="51">
      <c r="A56" t="s">
        <v>58</v>
      </c>
      <c r="E56" s="39" t="s">
        <v>1782</v>
      </c>
    </row>
    <row r="57" spans="1:16" ht="12.75">
      <c r="A57" t="s">
        <v>49</v>
      </c>
      <c s="34" t="s">
        <v>90</v>
      </c>
      <c s="34" t="s">
        <v>3823</v>
      </c>
      <c s="35" t="s">
        <v>5</v>
      </c>
      <c s="6" t="s">
        <v>3824</v>
      </c>
      <c s="36" t="s">
        <v>79</v>
      </c>
      <c s="37">
        <v>450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3825</v>
      </c>
    </row>
    <row r="60" spans="1:5" ht="51">
      <c r="A60" t="s">
        <v>58</v>
      </c>
      <c r="E60" s="39" t="s">
        <v>2353</v>
      </c>
    </row>
    <row r="61" spans="1:13" ht="12.75">
      <c r="A61" t="s">
        <v>46</v>
      </c>
      <c r="C61" s="31" t="s">
        <v>76</v>
      </c>
      <c r="E61" s="33" t="s">
        <v>1694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94</v>
      </c>
      <c s="34" t="s">
        <v>3826</v>
      </c>
      <c s="35" t="s">
        <v>5</v>
      </c>
      <c s="6" t="s">
        <v>3827</v>
      </c>
      <c s="36" t="s">
        <v>93</v>
      </c>
      <c s="37">
        <v>20.25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3828</v>
      </c>
    </row>
    <row r="65" spans="1:5" ht="255">
      <c r="A65" t="s">
        <v>58</v>
      </c>
      <c r="E65" s="39" t="s">
        <v>3829</v>
      </c>
    </row>
    <row r="66" spans="1:13" ht="12.75">
      <c r="A66" t="s">
        <v>46</v>
      </c>
      <c r="C66" s="31" t="s">
        <v>80</v>
      </c>
      <c r="E66" s="33" t="s">
        <v>1788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49</v>
      </c>
      <c s="34" t="s">
        <v>97</v>
      </c>
      <c s="34" t="s">
        <v>3830</v>
      </c>
      <c s="35" t="s">
        <v>5</v>
      </c>
      <c s="6" t="s">
        <v>3831</v>
      </c>
      <c s="36" t="s">
        <v>100</v>
      </c>
      <c s="37">
        <v>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3832</v>
      </c>
    </row>
    <row r="70" spans="1:5" ht="12.75">
      <c r="A70" t="s">
        <v>58</v>
      </c>
      <c r="E70" s="39" t="s">
        <v>3833</v>
      </c>
    </row>
    <row r="71" spans="1:16" ht="12.75">
      <c r="A71" t="s">
        <v>49</v>
      </c>
      <c s="34" t="s">
        <v>101</v>
      </c>
      <c s="34" t="s">
        <v>3834</v>
      </c>
      <c s="35" t="s">
        <v>3835</v>
      </c>
      <c s="6" t="s">
        <v>3836</v>
      </c>
      <c s="36" t="s">
        <v>93</v>
      </c>
      <c s="37">
        <v>70.205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3837</v>
      </c>
    </row>
    <row r="74" spans="1:5" ht="51">
      <c r="A74" t="s">
        <v>58</v>
      </c>
      <c r="E74" s="39" t="s">
        <v>3838</v>
      </c>
    </row>
    <row r="75" spans="1:16" ht="12.75">
      <c r="A75" t="s">
        <v>49</v>
      </c>
      <c s="34" t="s">
        <v>104</v>
      </c>
      <c s="34" t="s">
        <v>2763</v>
      </c>
      <c s="35" t="s">
        <v>5</v>
      </c>
      <c s="6" t="s">
        <v>2764</v>
      </c>
      <c s="36" t="s">
        <v>52</v>
      </c>
      <c s="37">
        <v>6.885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76.5">
      <c r="A77" s="35" t="s">
        <v>56</v>
      </c>
      <c r="E77" s="40" t="s">
        <v>3839</v>
      </c>
    </row>
    <row r="78" spans="1:5" ht="102">
      <c r="A78" t="s">
        <v>58</v>
      </c>
      <c r="E78" s="39" t="s">
        <v>3840</v>
      </c>
    </row>
    <row r="79" spans="1:16" ht="12.75">
      <c r="A79" t="s">
        <v>49</v>
      </c>
      <c s="34" t="s">
        <v>107</v>
      </c>
      <c s="34" t="s">
        <v>3841</v>
      </c>
      <c s="35" t="s">
        <v>5</v>
      </c>
      <c s="6" t="s">
        <v>3842</v>
      </c>
      <c s="36" t="s">
        <v>83</v>
      </c>
      <c s="37">
        <v>0.17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38.25">
      <c r="A81" s="35" t="s">
        <v>56</v>
      </c>
      <c r="E81" s="40" t="s">
        <v>3843</v>
      </c>
    </row>
    <row r="82" spans="1:5" ht="89.25">
      <c r="A82" t="s">
        <v>58</v>
      </c>
      <c r="E82" s="39" t="s">
        <v>3844</v>
      </c>
    </row>
    <row r="83" spans="1:16" ht="12.75">
      <c r="A83" t="s">
        <v>49</v>
      </c>
      <c s="34" t="s">
        <v>110</v>
      </c>
      <c s="34" t="s">
        <v>3845</v>
      </c>
      <c s="35" t="s">
        <v>3835</v>
      </c>
      <c s="6" t="s">
        <v>3846</v>
      </c>
      <c s="36" t="s">
        <v>83</v>
      </c>
      <c s="37">
        <v>1.2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3847</v>
      </c>
    </row>
    <row r="86" spans="1:5" ht="89.25">
      <c r="A86" t="s">
        <v>58</v>
      </c>
      <c r="E86" s="39" t="s">
        <v>3844</v>
      </c>
    </row>
    <row r="87" spans="1:16" ht="12.75">
      <c r="A87" t="s">
        <v>49</v>
      </c>
      <c s="34" t="s">
        <v>113</v>
      </c>
      <c s="34" t="s">
        <v>3848</v>
      </c>
      <c s="35" t="s">
        <v>3835</v>
      </c>
      <c s="6" t="s">
        <v>3849</v>
      </c>
      <c s="36" t="s">
        <v>79</v>
      </c>
      <c s="37">
        <v>450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25.5">
      <c r="A89" s="35" t="s">
        <v>56</v>
      </c>
      <c r="E89" s="40" t="s">
        <v>3850</v>
      </c>
    </row>
    <row r="90" spans="1:5" ht="89.25">
      <c r="A90" t="s">
        <v>58</v>
      </c>
      <c r="E90" s="39" t="s">
        <v>3844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3194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3194</v>
      </c>
      <c r="E4" s="26" t="s">
        <v>3195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3853</v>
      </c>
      <c r="E8" s="30" t="s">
        <v>3852</v>
      </c>
      <c r="J8" s="29">
        <f>0+J9+J14+J27+J40+J49+J70+J75</f>
      </c>
      <c s="29">
        <f>0+K9+K14+K27+K40+K49+K70+K75</f>
      </c>
      <c s="29">
        <f>0+L9+L14+L27+L40+L49+L70+L75</f>
      </c>
      <c s="29">
        <f>0+M9+M14+M27+M40+M49+M70+M75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3788</v>
      </c>
      <c s="35" t="s">
        <v>5</v>
      </c>
      <c s="6" t="s">
        <v>2781</v>
      </c>
      <c s="36" t="s">
        <v>52</v>
      </c>
      <c s="37">
        <v>45.465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3854</v>
      </c>
    </row>
    <row r="12" spans="1:5" ht="12.75">
      <c r="A12" s="35" t="s">
        <v>56</v>
      </c>
      <c r="E12" s="40" t="s">
        <v>3855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3790</v>
      </c>
      <c s="35" t="s">
        <v>5</v>
      </c>
      <c s="6" t="s">
        <v>3791</v>
      </c>
      <c s="36" t="s">
        <v>83</v>
      </c>
      <c s="37">
        <v>62.35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3856</v>
      </c>
    </row>
    <row r="18" spans="1:5" ht="318.75">
      <c r="A18" t="s">
        <v>58</v>
      </c>
      <c r="E18" s="39" t="s">
        <v>2203</v>
      </c>
    </row>
    <row r="19" spans="1:16" ht="12.75">
      <c r="A19" t="s">
        <v>49</v>
      </c>
      <c s="34" t="s">
        <v>26</v>
      </c>
      <c s="34" t="s">
        <v>2206</v>
      </c>
      <c s="35" t="s">
        <v>5</v>
      </c>
      <c s="6" t="s">
        <v>2207</v>
      </c>
      <c s="36" t="s">
        <v>83</v>
      </c>
      <c s="37">
        <v>21.65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3857</v>
      </c>
    </row>
    <row r="22" spans="1:5" ht="191.25">
      <c r="A22" t="s">
        <v>58</v>
      </c>
      <c r="E22" s="39" t="s">
        <v>2210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40.7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3858</v>
      </c>
    </row>
    <row r="26" spans="1:5" ht="229.5">
      <c r="A26" t="s">
        <v>58</v>
      </c>
      <c r="E26" s="39" t="s">
        <v>3859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3860</v>
      </c>
      <c s="35" t="s">
        <v>5</v>
      </c>
      <c s="6" t="s">
        <v>3861</v>
      </c>
      <c s="36" t="s">
        <v>93</v>
      </c>
      <c s="37">
        <v>4.8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3862</v>
      </c>
    </row>
    <row r="31" spans="1:5" ht="63.75">
      <c r="A31" t="s">
        <v>58</v>
      </c>
      <c r="E31" s="39" t="s">
        <v>2220</v>
      </c>
    </row>
    <row r="32" spans="1:16" ht="12.75">
      <c r="A32" t="s">
        <v>49</v>
      </c>
      <c s="34" t="s">
        <v>70</v>
      </c>
      <c s="34" t="s">
        <v>2231</v>
      </c>
      <c s="35" t="s">
        <v>5</v>
      </c>
      <c s="6" t="s">
        <v>2232</v>
      </c>
      <c s="36" t="s">
        <v>83</v>
      </c>
      <c s="37">
        <v>31.31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56</v>
      </c>
      <c r="E34" s="40" t="s">
        <v>3863</v>
      </c>
    </row>
    <row r="35" spans="1:5" ht="369.75">
      <c r="A35" t="s">
        <v>58</v>
      </c>
      <c r="E35" s="39" t="s">
        <v>1759</v>
      </c>
    </row>
    <row r="36" spans="1:16" ht="12.75">
      <c r="A36" t="s">
        <v>49</v>
      </c>
      <c s="34" t="s">
        <v>73</v>
      </c>
      <c s="34" t="s">
        <v>3673</v>
      </c>
      <c s="35" t="s">
        <v>5</v>
      </c>
      <c s="6" t="s">
        <v>3674</v>
      </c>
      <c s="36" t="s">
        <v>52</v>
      </c>
      <c s="37">
        <v>2.379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3864</v>
      </c>
    </row>
    <row r="39" spans="1:5" ht="267.75">
      <c r="A39" t="s">
        <v>58</v>
      </c>
      <c r="E39" s="39" t="s">
        <v>2238</v>
      </c>
    </row>
    <row r="40" spans="1:13" ht="12.75">
      <c r="A40" t="s">
        <v>46</v>
      </c>
      <c r="C40" s="31" t="s">
        <v>64</v>
      </c>
      <c r="E40" s="33" t="s">
        <v>1660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2704</v>
      </c>
      <c s="35" t="s">
        <v>5</v>
      </c>
      <c s="6" t="s">
        <v>2705</v>
      </c>
      <c s="36" t="s">
        <v>83</v>
      </c>
      <c s="37">
        <v>8.875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3865</v>
      </c>
    </row>
    <row r="44" spans="1:5" ht="369.75">
      <c r="A44" t="s">
        <v>58</v>
      </c>
      <c r="E44" s="39" t="s">
        <v>1764</v>
      </c>
    </row>
    <row r="45" spans="1:16" ht="12.75">
      <c r="A45" t="s">
        <v>49</v>
      </c>
      <c s="34" t="s">
        <v>80</v>
      </c>
      <c s="34" t="s">
        <v>3705</v>
      </c>
      <c s="35" t="s">
        <v>5</v>
      </c>
      <c s="6" t="s">
        <v>3706</v>
      </c>
      <c s="36" t="s">
        <v>83</v>
      </c>
      <c s="37">
        <v>0.13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3866</v>
      </c>
    </row>
    <row r="48" spans="1:5" ht="38.25">
      <c r="A48" t="s">
        <v>58</v>
      </c>
      <c r="E48" s="39" t="s">
        <v>3709</v>
      </c>
    </row>
    <row r="49" spans="1:13" ht="12.75">
      <c r="A49" t="s">
        <v>46</v>
      </c>
      <c r="C49" s="31" t="s">
        <v>73</v>
      </c>
      <c r="E49" s="33" t="s">
        <v>1690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3867</v>
      </c>
    </row>
    <row r="53" spans="1:5" ht="102">
      <c r="A53" t="s">
        <v>58</v>
      </c>
      <c r="E53" s="39" t="s">
        <v>3868</v>
      </c>
    </row>
    <row r="54" spans="1:16" ht="12.75">
      <c r="A54" t="s">
        <v>49</v>
      </c>
      <c s="34" t="s">
        <v>87</v>
      </c>
      <c s="34" t="s">
        <v>3806</v>
      </c>
      <c s="35" t="s">
        <v>5</v>
      </c>
      <c s="6" t="s">
        <v>3807</v>
      </c>
      <c s="36" t="s">
        <v>1994</v>
      </c>
      <c s="37">
        <v>19407.18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02">
      <c r="A56" s="35" t="s">
        <v>56</v>
      </c>
      <c r="E56" s="40" t="s">
        <v>3869</v>
      </c>
    </row>
    <row r="57" spans="1:5" ht="102">
      <c r="A57" t="s">
        <v>58</v>
      </c>
      <c r="E57" s="39" t="s">
        <v>3870</v>
      </c>
    </row>
    <row r="58" spans="1:16" ht="12.75">
      <c r="A58" t="s">
        <v>49</v>
      </c>
      <c s="34" t="s">
        <v>90</v>
      </c>
      <c s="34" t="s">
        <v>3871</v>
      </c>
      <c s="35" t="s">
        <v>5</v>
      </c>
      <c s="6" t="s">
        <v>3872</v>
      </c>
      <c s="36" t="s">
        <v>79</v>
      </c>
      <c s="37">
        <v>451.32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56</v>
      </c>
      <c r="E60" s="40" t="s">
        <v>3873</v>
      </c>
    </row>
    <row r="61" spans="1:5" ht="102">
      <c r="A61" t="s">
        <v>58</v>
      </c>
      <c r="E61" s="39" t="s">
        <v>3874</v>
      </c>
    </row>
    <row r="62" spans="1:16" ht="12.75">
      <c r="A62" t="s">
        <v>49</v>
      </c>
      <c s="34" t="s">
        <v>94</v>
      </c>
      <c s="34" t="s">
        <v>3814</v>
      </c>
      <c s="35" t="s">
        <v>5</v>
      </c>
      <c s="6" t="s">
        <v>3815</v>
      </c>
      <c s="36" t="s">
        <v>79</v>
      </c>
      <c s="37">
        <v>144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56</v>
      </c>
      <c r="E64" s="40" t="s">
        <v>3875</v>
      </c>
    </row>
    <row r="65" spans="1:5" ht="102">
      <c r="A65" t="s">
        <v>58</v>
      </c>
      <c r="E65" s="39" t="s">
        <v>3874</v>
      </c>
    </row>
    <row r="66" spans="1:16" ht="12.75">
      <c r="A66" t="s">
        <v>49</v>
      </c>
      <c s="34" t="s">
        <v>97</v>
      </c>
      <c s="34" t="s">
        <v>3876</v>
      </c>
      <c s="35" t="s">
        <v>5</v>
      </c>
      <c s="6" t="s">
        <v>3877</v>
      </c>
      <c s="36" t="s">
        <v>79</v>
      </c>
      <c s="37">
        <v>566.38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89.25">
      <c r="A68" s="35" t="s">
        <v>56</v>
      </c>
      <c r="E68" s="40" t="s">
        <v>3878</v>
      </c>
    </row>
    <row r="69" spans="1:5" ht="51">
      <c r="A69" t="s">
        <v>58</v>
      </c>
      <c r="E69" s="39" t="s">
        <v>1782</v>
      </c>
    </row>
    <row r="70" spans="1:13" ht="12.75">
      <c r="A70" t="s">
        <v>46</v>
      </c>
      <c r="C70" s="31" t="s">
        <v>76</v>
      </c>
      <c r="E70" s="33" t="s">
        <v>1694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101</v>
      </c>
      <c s="34" t="s">
        <v>3826</v>
      </c>
      <c s="35" t="s">
        <v>5</v>
      </c>
      <c s="6" t="s">
        <v>3827</v>
      </c>
      <c s="36" t="s">
        <v>93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3828</v>
      </c>
    </row>
    <row r="74" spans="1:5" ht="255">
      <c r="A74" t="s">
        <v>58</v>
      </c>
      <c r="E74" s="39" t="s">
        <v>3879</v>
      </c>
    </row>
    <row r="75" spans="1:13" ht="12.75">
      <c r="A75" t="s">
        <v>46</v>
      </c>
      <c r="C75" s="31" t="s">
        <v>80</v>
      </c>
      <c r="E75" s="33" t="s">
        <v>1788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104</v>
      </c>
      <c s="34" t="s">
        <v>3880</v>
      </c>
      <c s="35" t="s">
        <v>5</v>
      </c>
      <c s="6" t="s">
        <v>3881</v>
      </c>
      <c s="36" t="s">
        <v>1994</v>
      </c>
      <c s="37">
        <v>542.484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51">
      <c r="A78" s="35" t="s">
        <v>56</v>
      </c>
      <c r="E78" s="40" t="s">
        <v>3882</v>
      </c>
    </row>
    <row r="79" spans="1:5" ht="409.5">
      <c r="A79" t="s">
        <v>58</v>
      </c>
      <c r="E79" s="39" t="s">
        <v>3883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3194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3194</v>
      </c>
      <c r="E4" s="26" t="s">
        <v>3195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3886</v>
      </c>
      <c r="E8" s="30" t="s">
        <v>3885</v>
      </c>
      <c r="J8" s="29">
        <f>0+J9+J14+J27+J40+J49+J86+J91</f>
      </c>
      <c s="29">
        <f>0+K9+K14+K27+K40+K49+K86+K91</f>
      </c>
      <c s="29">
        <f>0+L9+L14+L27+L40+L49+L86+L91</f>
      </c>
      <c s="29">
        <f>0+M9+M14+M27+M40+M49+M86+M91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3788</v>
      </c>
      <c s="35" t="s">
        <v>5</v>
      </c>
      <c s="6" t="s">
        <v>2781</v>
      </c>
      <c s="36" t="s">
        <v>52</v>
      </c>
      <c s="37">
        <v>9.996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3854</v>
      </c>
    </row>
    <row r="12" spans="1:5" ht="12.75">
      <c r="A12" s="35" t="s">
        <v>56</v>
      </c>
      <c r="E12" s="40" t="s">
        <v>3887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3790</v>
      </c>
      <c s="35" t="s">
        <v>5</v>
      </c>
      <c s="6" t="s">
        <v>3791</v>
      </c>
      <c s="36" t="s">
        <v>83</v>
      </c>
      <c s="37">
        <v>17.58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3888</v>
      </c>
    </row>
    <row r="18" spans="1:5" ht="318.75">
      <c r="A18" t="s">
        <v>58</v>
      </c>
      <c r="E18" s="39" t="s">
        <v>3793</v>
      </c>
    </row>
    <row r="19" spans="1:16" ht="12.75">
      <c r="A19" t="s">
        <v>49</v>
      </c>
      <c s="34" t="s">
        <v>26</v>
      </c>
      <c s="34" t="s">
        <v>2206</v>
      </c>
      <c s="35" t="s">
        <v>5</v>
      </c>
      <c s="6" t="s">
        <v>2207</v>
      </c>
      <c s="36" t="s">
        <v>83</v>
      </c>
      <c s="37">
        <v>4.76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3889</v>
      </c>
    </row>
    <row r="22" spans="1:5" ht="191.25">
      <c r="A22" t="s">
        <v>58</v>
      </c>
      <c r="E22" s="39" t="s">
        <v>3795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12.82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3890</v>
      </c>
    </row>
    <row r="26" spans="1:5" ht="229.5">
      <c r="A26" t="s">
        <v>58</v>
      </c>
      <c r="E26" s="39" t="s">
        <v>3797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3860</v>
      </c>
      <c s="35" t="s">
        <v>5</v>
      </c>
      <c s="6" t="s">
        <v>3861</v>
      </c>
      <c s="36" t="s">
        <v>93</v>
      </c>
      <c s="37">
        <v>3.2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3891</v>
      </c>
    </row>
    <row r="31" spans="1:5" ht="63.75">
      <c r="A31" t="s">
        <v>58</v>
      </c>
      <c r="E31" s="39" t="s">
        <v>3892</v>
      </c>
    </row>
    <row r="32" spans="1:16" ht="12.75">
      <c r="A32" t="s">
        <v>49</v>
      </c>
      <c s="34" t="s">
        <v>70</v>
      </c>
      <c s="34" t="s">
        <v>2231</v>
      </c>
      <c s="35" t="s">
        <v>5</v>
      </c>
      <c s="6" t="s">
        <v>2232</v>
      </c>
      <c s="36" t="s">
        <v>83</v>
      </c>
      <c s="37">
        <v>14.223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63.75">
      <c r="A34" s="35" t="s">
        <v>56</v>
      </c>
      <c r="E34" s="40" t="s">
        <v>3893</v>
      </c>
    </row>
    <row r="35" spans="1:5" ht="369.75">
      <c r="A35" t="s">
        <v>58</v>
      </c>
      <c r="E35" s="39" t="s">
        <v>3801</v>
      </c>
    </row>
    <row r="36" spans="1:16" ht="12.75">
      <c r="A36" t="s">
        <v>49</v>
      </c>
      <c s="34" t="s">
        <v>73</v>
      </c>
      <c s="34" t="s">
        <v>3673</v>
      </c>
      <c s="35" t="s">
        <v>5</v>
      </c>
      <c s="6" t="s">
        <v>3674</v>
      </c>
      <c s="36" t="s">
        <v>52</v>
      </c>
      <c s="37">
        <v>0.993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3894</v>
      </c>
    </row>
    <row r="39" spans="1:5" ht="267.75">
      <c r="A39" t="s">
        <v>58</v>
      </c>
      <c r="E39" s="39" t="s">
        <v>3895</v>
      </c>
    </row>
    <row r="40" spans="1:13" ht="12.75">
      <c r="A40" t="s">
        <v>46</v>
      </c>
      <c r="C40" s="31" t="s">
        <v>64</v>
      </c>
      <c r="E40" s="33" t="s">
        <v>1660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2704</v>
      </c>
      <c s="35" t="s">
        <v>5</v>
      </c>
      <c s="6" t="s">
        <v>2705</v>
      </c>
      <c s="36" t="s">
        <v>83</v>
      </c>
      <c s="37">
        <v>10.339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3896</v>
      </c>
    </row>
    <row r="44" spans="1:5" ht="369.75">
      <c r="A44" t="s">
        <v>58</v>
      </c>
      <c r="E44" s="39" t="s">
        <v>3897</v>
      </c>
    </row>
    <row r="45" spans="1:16" ht="12.75">
      <c r="A45" t="s">
        <v>49</v>
      </c>
      <c s="34" t="s">
        <v>80</v>
      </c>
      <c s="34" t="s">
        <v>3705</v>
      </c>
      <c s="35" t="s">
        <v>5</v>
      </c>
      <c s="6" t="s">
        <v>3706</v>
      </c>
      <c s="36" t="s">
        <v>83</v>
      </c>
      <c s="37">
        <v>0.06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3898</v>
      </c>
    </row>
    <row r="48" spans="1:5" ht="38.25">
      <c r="A48" t="s">
        <v>58</v>
      </c>
      <c r="E48" s="39" t="s">
        <v>3899</v>
      </c>
    </row>
    <row r="49" spans="1:13" ht="12.75">
      <c r="A49" t="s">
        <v>46</v>
      </c>
      <c r="C49" s="31" t="s">
        <v>73</v>
      </c>
      <c r="E49" s="33" t="s">
        <v>1690</v>
      </c>
      <c r="J49" s="32">
        <f>0</f>
      </c>
      <c s="32">
        <f>0</f>
      </c>
      <c s="32">
        <f>0+L50+L54+L58+L62+L66+L70+L74+L78+L82</f>
      </c>
      <c s="32">
        <f>0+M50+M54+M58+M62+M66+M70+M74+M78+M82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117.1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3900</v>
      </c>
    </row>
    <row r="53" spans="1:5" ht="102">
      <c r="A53" t="s">
        <v>58</v>
      </c>
      <c r="E53" s="39" t="s">
        <v>3901</v>
      </c>
    </row>
    <row r="54" spans="1:16" ht="12.75">
      <c r="A54" t="s">
        <v>49</v>
      </c>
      <c s="34" t="s">
        <v>87</v>
      </c>
      <c s="34" t="s">
        <v>3806</v>
      </c>
      <c s="35" t="s">
        <v>5</v>
      </c>
      <c s="6" t="s">
        <v>3807</v>
      </c>
      <c s="36" t="s">
        <v>1994</v>
      </c>
      <c s="37">
        <v>2735.72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51">
      <c r="A56" s="35" t="s">
        <v>56</v>
      </c>
      <c r="E56" s="40" t="s">
        <v>3902</v>
      </c>
    </row>
    <row r="57" spans="1:5" ht="102">
      <c r="A57" t="s">
        <v>58</v>
      </c>
      <c r="E57" s="39" t="s">
        <v>3809</v>
      </c>
    </row>
    <row r="58" spans="1:16" ht="12.75">
      <c r="A58" t="s">
        <v>49</v>
      </c>
      <c s="34" t="s">
        <v>90</v>
      </c>
      <c s="34" t="s">
        <v>3903</v>
      </c>
      <c s="35" t="s">
        <v>5</v>
      </c>
      <c s="6" t="s">
        <v>3807</v>
      </c>
      <c s="36" t="s">
        <v>1994</v>
      </c>
      <c s="37">
        <v>4449.05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3904</v>
      </c>
    </row>
    <row r="61" spans="1:5" ht="25.5">
      <c r="A61" t="s">
        <v>58</v>
      </c>
      <c r="E61" s="39" t="s">
        <v>3905</v>
      </c>
    </row>
    <row r="62" spans="1:16" ht="12.75">
      <c r="A62" t="s">
        <v>49</v>
      </c>
      <c s="34" t="s">
        <v>94</v>
      </c>
      <c s="34" t="s">
        <v>3906</v>
      </c>
      <c s="35" t="s">
        <v>5</v>
      </c>
      <c s="6" t="s">
        <v>3907</v>
      </c>
      <c s="36" t="s">
        <v>1994</v>
      </c>
      <c s="37">
        <v>7378.99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51">
      <c r="A64" s="35" t="s">
        <v>56</v>
      </c>
      <c r="E64" s="40" t="s">
        <v>3908</v>
      </c>
    </row>
    <row r="65" spans="1:5" ht="51">
      <c r="A65" t="s">
        <v>58</v>
      </c>
      <c r="E65" s="39" t="s">
        <v>3909</v>
      </c>
    </row>
    <row r="66" spans="1:16" ht="12.75">
      <c r="A66" t="s">
        <v>49</v>
      </c>
      <c s="34" t="s">
        <v>97</v>
      </c>
      <c s="34" t="s">
        <v>3871</v>
      </c>
      <c s="35" t="s">
        <v>5</v>
      </c>
      <c s="6" t="s">
        <v>3872</v>
      </c>
      <c s="36" t="s">
        <v>79</v>
      </c>
      <c s="37">
        <v>686.41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3910</v>
      </c>
    </row>
    <row r="69" spans="1:5" ht="102">
      <c r="A69" t="s">
        <v>58</v>
      </c>
      <c r="E69" s="39" t="s">
        <v>3817</v>
      </c>
    </row>
    <row r="70" spans="1:16" ht="12.75">
      <c r="A70" t="s">
        <v>49</v>
      </c>
      <c s="34" t="s">
        <v>101</v>
      </c>
      <c s="34" t="s">
        <v>3814</v>
      </c>
      <c s="35" t="s">
        <v>5</v>
      </c>
      <c s="6" t="s">
        <v>3815</v>
      </c>
      <c s="36" t="s">
        <v>79</v>
      </c>
      <c s="37">
        <v>238.29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3911</v>
      </c>
    </row>
    <row r="73" spans="1:5" ht="102">
      <c r="A73" t="s">
        <v>58</v>
      </c>
      <c r="E73" s="39" t="s">
        <v>3817</v>
      </c>
    </row>
    <row r="74" spans="1:16" ht="12.75">
      <c r="A74" t="s">
        <v>49</v>
      </c>
      <c s="34" t="s">
        <v>104</v>
      </c>
      <c s="34" t="s">
        <v>3912</v>
      </c>
      <c s="35" t="s">
        <v>3835</v>
      </c>
      <c s="6" t="s">
        <v>3913</v>
      </c>
      <c s="36" t="s">
        <v>100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3914</v>
      </c>
    </row>
    <row r="77" spans="1:5" ht="51">
      <c r="A77" t="s">
        <v>58</v>
      </c>
      <c r="E77" s="39" t="s">
        <v>3915</v>
      </c>
    </row>
    <row r="78" spans="1:16" ht="12.75">
      <c r="A78" t="s">
        <v>49</v>
      </c>
      <c s="34" t="s">
        <v>107</v>
      </c>
      <c s="34" t="s">
        <v>3916</v>
      </c>
      <c s="35" t="s">
        <v>3835</v>
      </c>
      <c s="6" t="s">
        <v>3917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3918</v>
      </c>
    </row>
    <row r="81" spans="1:5" ht="51">
      <c r="A81" t="s">
        <v>58</v>
      </c>
      <c r="E81" s="39" t="s">
        <v>3919</v>
      </c>
    </row>
    <row r="82" spans="1:16" ht="12.75">
      <c r="A82" t="s">
        <v>49</v>
      </c>
      <c s="34" t="s">
        <v>110</v>
      </c>
      <c s="34" t="s">
        <v>1778</v>
      </c>
      <c s="35" t="s">
        <v>5</v>
      </c>
      <c s="6" t="s">
        <v>1779</v>
      </c>
      <c s="36" t="s">
        <v>79</v>
      </c>
      <c s="37">
        <v>166.97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56</v>
      </c>
      <c r="E84" s="40" t="s">
        <v>3920</v>
      </c>
    </row>
    <row r="85" spans="1:5" ht="51">
      <c r="A85" t="s">
        <v>58</v>
      </c>
      <c r="E85" s="39" t="s">
        <v>1782</v>
      </c>
    </row>
    <row r="86" spans="1:13" ht="12.75">
      <c r="A86" t="s">
        <v>46</v>
      </c>
      <c r="C86" s="31" t="s">
        <v>76</v>
      </c>
      <c r="E86" s="33" t="s">
        <v>1694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3826</v>
      </c>
      <c s="35" t="s">
        <v>5</v>
      </c>
      <c s="6" t="s">
        <v>3827</v>
      </c>
      <c s="36" t="s">
        <v>93</v>
      </c>
      <c s="37">
        <v>20.25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3828</v>
      </c>
    </row>
    <row r="90" spans="1:5" ht="255">
      <c r="A90" t="s">
        <v>58</v>
      </c>
      <c r="E90" s="39" t="s">
        <v>3829</v>
      </c>
    </row>
    <row r="91" spans="1:13" ht="12.75">
      <c r="A91" t="s">
        <v>46</v>
      </c>
      <c r="C91" s="31" t="s">
        <v>80</v>
      </c>
      <c r="E91" s="33" t="s">
        <v>1788</v>
      </c>
      <c r="J91" s="32">
        <f>0</f>
      </c>
      <c s="32">
        <f>0</f>
      </c>
      <c s="32">
        <f>0+L92+L96+L100+L104</f>
      </c>
      <c s="32">
        <f>0+M92+M96+M100+M104</f>
      </c>
    </row>
    <row r="92" spans="1:16" ht="12.75">
      <c r="A92" t="s">
        <v>49</v>
      </c>
      <c s="34" t="s">
        <v>116</v>
      </c>
      <c s="34" t="s">
        <v>3830</v>
      </c>
      <c s="35" t="s">
        <v>5</v>
      </c>
      <c s="6" t="s">
        <v>3831</v>
      </c>
      <c s="36" t="s">
        <v>100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3921</v>
      </c>
    </row>
    <row r="95" spans="1:5" ht="12.75">
      <c r="A95" t="s">
        <v>58</v>
      </c>
      <c r="E95" s="39" t="s">
        <v>3833</v>
      </c>
    </row>
    <row r="96" spans="1:16" ht="12.75">
      <c r="A96" t="s">
        <v>49</v>
      </c>
      <c s="34" t="s">
        <v>119</v>
      </c>
      <c s="34" t="s">
        <v>3880</v>
      </c>
      <c s="35" t="s">
        <v>5</v>
      </c>
      <c s="6" t="s">
        <v>3881</v>
      </c>
      <c s="36" t="s">
        <v>1994</v>
      </c>
      <c s="37">
        <v>186.756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51">
      <c r="A98" s="35" t="s">
        <v>56</v>
      </c>
      <c r="E98" s="40" t="s">
        <v>3922</v>
      </c>
    </row>
    <row r="99" spans="1:5" ht="409.5">
      <c r="A99" t="s">
        <v>58</v>
      </c>
      <c r="E99" s="39" t="s">
        <v>3923</v>
      </c>
    </row>
    <row r="100" spans="1:16" ht="12.75">
      <c r="A100" t="s">
        <v>49</v>
      </c>
      <c s="34" t="s">
        <v>122</v>
      </c>
      <c s="34" t="s">
        <v>2414</v>
      </c>
      <c s="35" t="s">
        <v>5</v>
      </c>
      <c s="6" t="s">
        <v>2415</v>
      </c>
      <c s="36" t="s">
        <v>79</v>
      </c>
      <c s="37">
        <v>17.325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3924</v>
      </c>
    </row>
    <row r="103" spans="1:5" ht="25.5">
      <c r="A103" t="s">
        <v>58</v>
      </c>
      <c r="E103" s="39" t="s">
        <v>1797</v>
      </c>
    </row>
    <row r="104" spans="1:16" ht="12.75">
      <c r="A104" t="s">
        <v>49</v>
      </c>
      <c s="34" t="s">
        <v>125</v>
      </c>
      <c s="34" t="s">
        <v>2763</v>
      </c>
      <c s="35" t="s">
        <v>5</v>
      </c>
      <c s="6" t="s">
        <v>2764</v>
      </c>
      <c s="36" t="s">
        <v>52</v>
      </c>
      <c s="37">
        <v>2.708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56</v>
      </c>
      <c r="E106" s="40" t="s">
        <v>3925</v>
      </c>
    </row>
    <row r="107" spans="1:5" ht="102">
      <c r="A107" t="s">
        <v>58</v>
      </c>
      <c r="E107" s="39" t="s">
        <v>3840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3194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3194</v>
      </c>
      <c r="E4" s="26" t="s">
        <v>3195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3928</v>
      </c>
      <c r="E8" s="30" t="s">
        <v>3927</v>
      </c>
      <c r="J8" s="29">
        <f>0+J9+J26+J31+J40+J53+J86+J91</f>
      </c>
      <c s="29">
        <f>0+K9+K26+K31+K40+K53+K86+K91</f>
      </c>
      <c s="29">
        <f>0+L9+L26+L31+L40+L53+L86+L91</f>
      </c>
      <c s="29">
        <f>0+M9+M26+M31+M40+M53+M86+M91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1822</v>
      </c>
      <c s="36" t="s">
        <v>52</v>
      </c>
      <c s="37">
        <v>20.07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3929</v>
      </c>
    </row>
    <row r="12" spans="1:5" ht="12.75">
      <c r="A12" s="35" t="s">
        <v>56</v>
      </c>
      <c r="E12" s="40" t="s">
        <v>3930</v>
      </c>
    </row>
    <row r="13" spans="1:5" ht="204">
      <c r="A13" t="s">
        <v>58</v>
      </c>
      <c r="E13" s="39" t="s">
        <v>2032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1320</v>
      </c>
      <c s="36" t="s">
        <v>52</v>
      </c>
      <c s="37">
        <v>47.54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3931</v>
      </c>
    </row>
    <row r="16" spans="1:5" ht="12.75">
      <c r="A16" s="35" t="s">
        <v>56</v>
      </c>
      <c r="E16" s="40" t="s">
        <v>3932</v>
      </c>
    </row>
    <row r="17" spans="1:5" ht="204">
      <c r="A17" t="s">
        <v>58</v>
      </c>
      <c r="E17" s="39" t="s">
        <v>2032</v>
      </c>
    </row>
    <row r="18" spans="1:16" ht="25.5">
      <c r="A18" t="s">
        <v>49</v>
      </c>
      <c s="34" t="s">
        <v>26</v>
      </c>
      <c s="34" t="s">
        <v>3933</v>
      </c>
      <c s="35" t="s">
        <v>5</v>
      </c>
      <c s="6" t="s">
        <v>3934</v>
      </c>
      <c s="36" t="s">
        <v>52</v>
      </c>
      <c s="37">
        <v>20.07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3929</v>
      </c>
    </row>
    <row r="20" spans="1:5" ht="12.75">
      <c r="A20" s="35" t="s">
        <v>56</v>
      </c>
      <c r="E20" s="40" t="s">
        <v>3935</v>
      </c>
    </row>
    <row r="21" spans="1:5" ht="204">
      <c r="A21" t="s">
        <v>58</v>
      </c>
      <c r="E21" s="39" t="s">
        <v>2032</v>
      </c>
    </row>
    <row r="22" spans="1:16" ht="25.5">
      <c r="A22" t="s">
        <v>49</v>
      </c>
      <c s="34" t="s">
        <v>64</v>
      </c>
      <c s="34" t="s">
        <v>62</v>
      </c>
      <c s="35" t="s">
        <v>5</v>
      </c>
      <c s="6" t="s">
        <v>3936</v>
      </c>
      <c s="36" t="s">
        <v>52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3937</v>
      </c>
    </row>
    <row r="24" spans="1:5" ht="12.75">
      <c r="A24" s="35" t="s">
        <v>56</v>
      </c>
      <c r="E24" s="40" t="s">
        <v>3938</v>
      </c>
    </row>
    <row r="25" spans="1:5" ht="204">
      <c r="A25" t="s">
        <v>58</v>
      </c>
      <c r="E25" s="39" t="s">
        <v>2032</v>
      </c>
    </row>
    <row r="26" spans="1:13" ht="12.75">
      <c r="A26" t="s">
        <v>46</v>
      </c>
      <c r="C26" s="31" t="s">
        <v>87</v>
      </c>
      <c r="E26" s="33" t="s">
        <v>3939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67</v>
      </c>
      <c s="34" t="s">
        <v>3940</v>
      </c>
      <c s="35" t="s">
        <v>5</v>
      </c>
      <c s="6" t="s">
        <v>3941</v>
      </c>
      <c s="36" t="s">
        <v>83</v>
      </c>
      <c s="37">
        <v>20.61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3942</v>
      </c>
    </row>
    <row r="29" spans="1:5" ht="12.75">
      <c r="A29" s="35" t="s">
        <v>56</v>
      </c>
      <c r="E29" s="40" t="s">
        <v>3943</v>
      </c>
    </row>
    <row r="30" spans="1:5" ht="63.75">
      <c r="A30" t="s">
        <v>58</v>
      </c>
      <c r="E30" s="39" t="s">
        <v>1842</v>
      </c>
    </row>
    <row r="31" spans="1:13" ht="12.75">
      <c r="A31" t="s">
        <v>46</v>
      </c>
      <c r="C31" s="31" t="s">
        <v>94</v>
      </c>
      <c r="E31" s="33" t="s">
        <v>1609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70</v>
      </c>
      <c s="34" t="s">
        <v>2200</v>
      </c>
      <c s="35" t="s">
        <v>5</v>
      </c>
      <c s="6" t="s">
        <v>2201</v>
      </c>
      <c s="36" t="s">
        <v>83</v>
      </c>
      <c s="37">
        <v>4.25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3944</v>
      </c>
    </row>
    <row r="34" spans="1:5" ht="12.75">
      <c r="A34" s="35" t="s">
        <v>56</v>
      </c>
      <c r="E34" s="40" t="s">
        <v>3945</v>
      </c>
    </row>
    <row r="35" spans="1:5" ht="409.5">
      <c r="A35" t="s">
        <v>58</v>
      </c>
      <c r="E35" s="39" t="s">
        <v>2840</v>
      </c>
    </row>
    <row r="36" spans="1:16" ht="12.75">
      <c r="A36" t="s">
        <v>49</v>
      </c>
      <c s="34" t="s">
        <v>73</v>
      </c>
      <c s="34" t="s">
        <v>1610</v>
      </c>
      <c s="35" t="s">
        <v>5</v>
      </c>
      <c s="6" t="s">
        <v>1611</v>
      </c>
      <c s="36" t="s">
        <v>83</v>
      </c>
      <c s="37">
        <v>84.21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3946</v>
      </c>
    </row>
    <row r="38" spans="1:5" ht="12.75">
      <c r="A38" s="35" t="s">
        <v>56</v>
      </c>
      <c r="E38" s="40" t="s">
        <v>3947</v>
      </c>
    </row>
    <row r="39" spans="1:5" ht="409.5">
      <c r="A39" t="s">
        <v>58</v>
      </c>
      <c r="E39" s="39" t="s">
        <v>2840</v>
      </c>
    </row>
    <row r="40" spans="1:13" ht="12.75">
      <c r="A40" t="s">
        <v>46</v>
      </c>
      <c r="C40" s="31" t="s">
        <v>107</v>
      </c>
      <c r="E40" s="33" t="s">
        <v>1620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76</v>
      </c>
      <c s="34" t="s">
        <v>3948</v>
      </c>
      <c s="35" t="s">
        <v>5</v>
      </c>
      <c s="6" t="s">
        <v>3949</v>
      </c>
      <c s="36" t="s">
        <v>83</v>
      </c>
      <c s="37">
        <v>30.07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3950</v>
      </c>
    </row>
    <row r="43" spans="1:5" ht="12.75">
      <c r="A43" s="35" t="s">
        <v>56</v>
      </c>
      <c r="E43" s="40" t="s">
        <v>3951</v>
      </c>
    </row>
    <row r="44" spans="1:5" ht="409.5">
      <c r="A44" t="s">
        <v>58</v>
      </c>
      <c r="E44" s="39" t="s">
        <v>3952</v>
      </c>
    </row>
    <row r="45" spans="1:16" ht="12.75">
      <c r="A45" t="s">
        <v>49</v>
      </c>
      <c s="34" t="s">
        <v>80</v>
      </c>
      <c s="34" t="s">
        <v>1622</v>
      </c>
      <c s="35" t="s">
        <v>5</v>
      </c>
      <c s="6" t="s">
        <v>1623</v>
      </c>
      <c s="36" t="s">
        <v>83</v>
      </c>
      <c s="37">
        <v>66.16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3953</v>
      </c>
    </row>
    <row r="47" spans="1:5" ht="12.75">
      <c r="A47" s="35" t="s">
        <v>56</v>
      </c>
      <c r="E47" s="40" t="s">
        <v>3954</v>
      </c>
    </row>
    <row r="48" spans="1:5" ht="409.5">
      <c r="A48" t="s">
        <v>58</v>
      </c>
      <c r="E48" s="39" t="s">
        <v>3955</v>
      </c>
    </row>
    <row r="49" spans="1:16" ht="12.75">
      <c r="A49" t="s">
        <v>49</v>
      </c>
      <c s="34" t="s">
        <v>84</v>
      </c>
      <c s="34" t="s">
        <v>2851</v>
      </c>
      <c s="35" t="s">
        <v>5</v>
      </c>
      <c s="6" t="s">
        <v>2852</v>
      </c>
      <c s="36" t="s">
        <v>83</v>
      </c>
      <c s="37">
        <v>66.16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3956</v>
      </c>
    </row>
    <row r="51" spans="1:5" ht="12.75">
      <c r="A51" s="35" t="s">
        <v>56</v>
      </c>
      <c r="E51" s="40" t="s">
        <v>3954</v>
      </c>
    </row>
    <row r="52" spans="1:5" ht="395.25">
      <c r="A52" t="s">
        <v>58</v>
      </c>
      <c r="E52" s="39" t="s">
        <v>2855</v>
      </c>
    </row>
    <row r="53" spans="1:13" ht="12.75">
      <c r="A53" t="s">
        <v>46</v>
      </c>
      <c r="C53" s="31" t="s">
        <v>76</v>
      </c>
      <c r="E53" s="33" t="s">
        <v>3957</v>
      </c>
      <c r="J53" s="32">
        <f>0</f>
      </c>
      <c s="32">
        <f>0</f>
      </c>
      <c s="32">
        <f>0+L54+L58+L62+L66+L70+L74+L78+L82</f>
      </c>
      <c s="32">
        <f>0+M54+M58+M62+M66+M70+M74+M78+M82</f>
      </c>
    </row>
    <row r="54" spans="1:16" ht="12.75">
      <c r="A54" t="s">
        <v>49</v>
      </c>
      <c s="34" t="s">
        <v>87</v>
      </c>
      <c s="34" t="s">
        <v>1695</v>
      </c>
      <c s="35" t="s">
        <v>5</v>
      </c>
      <c s="6" t="s">
        <v>1696</v>
      </c>
      <c s="36" t="s">
        <v>93</v>
      </c>
      <c s="37">
        <v>112.4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3958</v>
      </c>
    </row>
    <row r="56" spans="1:5" ht="12.75">
      <c r="A56" s="35" t="s">
        <v>56</v>
      </c>
      <c r="E56" s="40" t="s">
        <v>3959</v>
      </c>
    </row>
    <row r="57" spans="1:5" ht="408">
      <c r="A57" t="s">
        <v>58</v>
      </c>
      <c r="E57" s="39" t="s">
        <v>2905</v>
      </c>
    </row>
    <row r="58" spans="1:16" ht="12.75">
      <c r="A58" t="s">
        <v>49</v>
      </c>
      <c s="34" t="s">
        <v>90</v>
      </c>
      <c s="34" t="s">
        <v>3960</v>
      </c>
      <c s="35" t="s">
        <v>5</v>
      </c>
      <c s="6" t="s">
        <v>3961</v>
      </c>
      <c s="36" t="s">
        <v>93</v>
      </c>
      <c s="37">
        <v>19.95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3962</v>
      </c>
    </row>
    <row r="60" spans="1:5" ht="12.75">
      <c r="A60" s="35" t="s">
        <v>56</v>
      </c>
      <c r="E60" s="40" t="s">
        <v>3963</v>
      </c>
    </row>
    <row r="61" spans="1:5" ht="408">
      <c r="A61" t="s">
        <v>58</v>
      </c>
      <c r="E61" s="39" t="s">
        <v>2905</v>
      </c>
    </row>
    <row r="62" spans="1:16" ht="12.75">
      <c r="A62" t="s">
        <v>49</v>
      </c>
      <c s="34" t="s">
        <v>94</v>
      </c>
      <c s="34" t="s">
        <v>2368</v>
      </c>
      <c s="35" t="s">
        <v>5</v>
      </c>
      <c s="6" t="s">
        <v>2369</v>
      </c>
      <c s="36" t="s">
        <v>93</v>
      </c>
      <c s="37">
        <v>18.02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3964</v>
      </c>
    </row>
    <row r="64" spans="1:5" ht="12.75">
      <c r="A64" s="35" t="s">
        <v>56</v>
      </c>
      <c r="E64" s="40" t="s">
        <v>3965</v>
      </c>
    </row>
    <row r="65" spans="1:5" ht="408">
      <c r="A65" t="s">
        <v>58</v>
      </c>
      <c r="E65" s="39" t="s">
        <v>2905</v>
      </c>
    </row>
    <row r="66" spans="1:16" ht="12.75">
      <c r="A66" t="s">
        <v>49</v>
      </c>
      <c s="34" t="s">
        <v>97</v>
      </c>
      <c s="34" t="s">
        <v>3966</v>
      </c>
      <c s="35" t="s">
        <v>5</v>
      </c>
      <c s="6" t="s">
        <v>3967</v>
      </c>
      <c s="36" t="s">
        <v>100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3968</v>
      </c>
    </row>
    <row r="68" spans="1:5" ht="12.75">
      <c r="A68" s="35" t="s">
        <v>56</v>
      </c>
      <c r="E68" s="40" t="s">
        <v>5</v>
      </c>
    </row>
    <row r="69" spans="1:5" ht="409.5">
      <c r="A69" t="s">
        <v>58</v>
      </c>
      <c r="E69" s="39" t="s">
        <v>3969</v>
      </c>
    </row>
    <row r="70" spans="1:16" ht="12.75">
      <c r="A70" t="s">
        <v>49</v>
      </c>
      <c s="34" t="s">
        <v>101</v>
      </c>
      <c s="34" t="s">
        <v>1701</v>
      </c>
      <c s="35" t="s">
        <v>5</v>
      </c>
      <c s="6" t="s">
        <v>1702</v>
      </c>
      <c s="36" t="s">
        <v>100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3968</v>
      </c>
    </row>
    <row r="72" spans="1:5" ht="12.75">
      <c r="A72" s="35" t="s">
        <v>56</v>
      </c>
      <c r="E72" s="40" t="s">
        <v>104</v>
      </c>
    </row>
    <row r="73" spans="1:5" ht="153">
      <c r="A73" t="s">
        <v>58</v>
      </c>
      <c r="E73" s="39" t="s">
        <v>3970</v>
      </c>
    </row>
    <row r="74" spans="1:16" ht="12.75">
      <c r="A74" t="s">
        <v>49</v>
      </c>
      <c s="34" t="s">
        <v>104</v>
      </c>
      <c s="34" t="s">
        <v>3971</v>
      </c>
      <c s="35" t="s">
        <v>5</v>
      </c>
      <c s="6" t="s">
        <v>3972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3973</v>
      </c>
    </row>
    <row r="76" spans="1:5" ht="12.75">
      <c r="A76" s="35" t="s">
        <v>56</v>
      </c>
      <c r="E76" s="40" t="s">
        <v>5</v>
      </c>
    </row>
    <row r="77" spans="1:5" ht="51">
      <c r="A77" t="s">
        <v>58</v>
      </c>
      <c r="E77" s="39" t="s">
        <v>3974</v>
      </c>
    </row>
    <row r="78" spans="1:16" ht="12.75">
      <c r="A78" t="s">
        <v>49</v>
      </c>
      <c s="34" t="s">
        <v>107</v>
      </c>
      <c s="34" t="s">
        <v>3975</v>
      </c>
      <c s="35" t="s">
        <v>5</v>
      </c>
      <c s="6" t="s">
        <v>3976</v>
      </c>
      <c s="36" t="s">
        <v>93</v>
      </c>
      <c s="37">
        <v>150.37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3977</v>
      </c>
    </row>
    <row r="80" spans="1:5" ht="12.75">
      <c r="A80" s="35" t="s">
        <v>56</v>
      </c>
      <c r="E80" s="40" t="s">
        <v>3978</v>
      </c>
    </row>
    <row r="81" spans="1:5" ht="51">
      <c r="A81" t="s">
        <v>58</v>
      </c>
      <c r="E81" s="39" t="s">
        <v>1975</v>
      </c>
    </row>
    <row r="82" spans="1:16" ht="12.75">
      <c r="A82" t="s">
        <v>49</v>
      </c>
      <c s="34" t="s">
        <v>110</v>
      </c>
      <c s="34" t="s">
        <v>3979</v>
      </c>
      <c s="35" t="s">
        <v>5</v>
      </c>
      <c s="6" t="s">
        <v>3980</v>
      </c>
      <c s="36" t="s">
        <v>93</v>
      </c>
      <c s="37">
        <v>150.37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3981</v>
      </c>
    </row>
    <row r="84" spans="1:5" ht="12.75">
      <c r="A84" s="35" t="s">
        <v>56</v>
      </c>
      <c r="E84" s="40" t="s">
        <v>3982</v>
      </c>
    </row>
    <row r="85" spans="1:5" ht="25.5">
      <c r="A85" t="s">
        <v>58</v>
      </c>
      <c r="E85" s="39" t="s">
        <v>3983</v>
      </c>
    </row>
    <row r="86" spans="1:13" ht="12.75">
      <c r="A86" t="s">
        <v>46</v>
      </c>
      <c r="C86" s="31" t="s">
        <v>339</v>
      </c>
      <c r="E86" s="33" t="s">
        <v>3984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119</v>
      </c>
      <c s="34" t="s">
        <v>3985</v>
      </c>
      <c s="35" t="s">
        <v>5</v>
      </c>
      <c s="6" t="s">
        <v>3986</v>
      </c>
      <c s="36" t="s">
        <v>100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3987</v>
      </c>
    </row>
    <row r="89" spans="1:5" ht="12.75">
      <c r="A89" s="35" t="s">
        <v>56</v>
      </c>
      <c r="E89" s="40" t="s">
        <v>3988</v>
      </c>
    </row>
    <row r="90" spans="1:5" ht="38.25">
      <c r="A90" t="s">
        <v>58</v>
      </c>
      <c r="E90" s="39" t="s">
        <v>3989</v>
      </c>
    </row>
    <row r="91" spans="1:13" ht="12.75">
      <c r="A91" t="s">
        <v>46</v>
      </c>
      <c r="C91" s="31" t="s">
        <v>348</v>
      </c>
      <c r="E91" s="33" t="s">
        <v>1513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113</v>
      </c>
      <c s="34" t="s">
        <v>1732</v>
      </c>
      <c s="35" t="s">
        <v>5</v>
      </c>
      <c s="6" t="s">
        <v>1733</v>
      </c>
      <c s="36" t="s">
        <v>100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3990</v>
      </c>
    </row>
    <row r="94" spans="1:5" ht="12.75">
      <c r="A94" s="35" t="s">
        <v>56</v>
      </c>
      <c r="E94" s="40" t="s">
        <v>5</v>
      </c>
    </row>
    <row r="95" spans="1:5" ht="140.25">
      <c r="A95" t="s">
        <v>58</v>
      </c>
      <c r="E95" s="39" t="s">
        <v>3991</v>
      </c>
    </row>
    <row r="96" spans="1:16" ht="12.75">
      <c r="A96" t="s">
        <v>49</v>
      </c>
      <c s="34" t="s">
        <v>116</v>
      </c>
      <c s="34" t="s">
        <v>3992</v>
      </c>
      <c s="35" t="s">
        <v>5</v>
      </c>
      <c s="6" t="s">
        <v>3993</v>
      </c>
      <c s="36" t="s">
        <v>83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3994</v>
      </c>
    </row>
    <row r="98" spans="1:5" ht="12.75">
      <c r="A98" s="35" t="s">
        <v>56</v>
      </c>
      <c r="E98" s="40" t="s">
        <v>3995</v>
      </c>
    </row>
    <row r="99" spans="1:5" ht="89.25">
      <c r="A99" t="s">
        <v>58</v>
      </c>
      <c r="E99" s="39" t="s">
        <v>3996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3194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3194</v>
      </c>
      <c r="E4" s="26" t="s">
        <v>3195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3999</v>
      </c>
      <c r="E8" s="30" t="s">
        <v>3998</v>
      </c>
      <c r="J8" s="29">
        <f>0+J9+J42+J79+J108+J169+J194+J211+J216</f>
      </c>
      <c s="29">
        <f>0+K9+K42+K79+K108+K169+K194+K211+K216</f>
      </c>
      <c s="29">
        <f>0+L9+L42+L79+L108+L169+L194+L211+L216</f>
      </c>
      <c s="29">
        <f>0+M9+M42+M79+M108+M169+M194+M211+M216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4000</v>
      </c>
      <c s="35" t="s">
        <v>5</v>
      </c>
      <c s="6" t="s">
        <v>4001</v>
      </c>
      <c s="36" t="s">
        <v>83</v>
      </c>
      <c s="37">
        <v>3.032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2452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4002</v>
      </c>
    </row>
    <row r="13" spans="1:5" ht="12.75">
      <c r="A13" t="s">
        <v>58</v>
      </c>
      <c r="E13" s="39" t="s">
        <v>1304</v>
      </c>
    </row>
    <row r="14" spans="1:16" ht="25.5">
      <c r="A14" t="s">
        <v>49</v>
      </c>
      <c s="34" t="s">
        <v>27</v>
      </c>
      <c s="34" t="s">
        <v>4003</v>
      </c>
      <c s="35" t="s">
        <v>5</v>
      </c>
      <c s="6" t="s">
        <v>4004</v>
      </c>
      <c s="36" t="s">
        <v>83</v>
      </c>
      <c s="37">
        <v>39.553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2452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4005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4006</v>
      </c>
      <c s="35" t="s">
        <v>5</v>
      </c>
      <c s="6" t="s">
        <v>2968</v>
      </c>
      <c s="36" t="s">
        <v>83</v>
      </c>
      <c s="37">
        <v>37.585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2452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4007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2970</v>
      </c>
      <c s="35" t="s">
        <v>5</v>
      </c>
      <c s="6" t="s">
        <v>2968</v>
      </c>
      <c s="36" t="s">
        <v>83</v>
      </c>
      <c s="37">
        <v>563.775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2452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4008</v>
      </c>
    </row>
    <row r="25" spans="1:5" ht="12.75">
      <c r="A25" t="s">
        <v>58</v>
      </c>
      <c r="E25" s="39" t="s">
        <v>1304</v>
      </c>
    </row>
    <row r="26" spans="1:16" ht="12.75">
      <c r="A26" t="s">
        <v>49</v>
      </c>
      <c s="34" t="s">
        <v>67</v>
      </c>
      <c s="34" t="s">
        <v>4009</v>
      </c>
      <c s="35" t="s">
        <v>5</v>
      </c>
      <c s="6" t="s">
        <v>4010</v>
      </c>
      <c s="36" t="s">
        <v>83</v>
      </c>
      <c s="37">
        <v>37.585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2356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4011</v>
      </c>
    </row>
    <row r="30" spans="1:16" ht="25.5">
      <c r="A30" t="s">
        <v>49</v>
      </c>
      <c s="34" t="s">
        <v>70</v>
      </c>
      <c s="34" t="s">
        <v>4012</v>
      </c>
      <c s="35" t="s">
        <v>5</v>
      </c>
      <c s="6" t="s">
        <v>4013</v>
      </c>
      <c s="36" t="s">
        <v>52</v>
      </c>
      <c s="37">
        <v>67.653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2452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4014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2984</v>
      </c>
      <c s="35" t="s">
        <v>5</v>
      </c>
      <c s="6" t="s">
        <v>2985</v>
      </c>
      <c s="36" t="s">
        <v>83</v>
      </c>
      <c s="37">
        <v>32.936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2452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4015</v>
      </c>
    </row>
    <row r="37" spans="1:5" ht="12.75">
      <c r="A37" t="s">
        <v>58</v>
      </c>
      <c r="E37" s="39" t="s">
        <v>1304</v>
      </c>
    </row>
    <row r="38" spans="1:16" ht="12.75">
      <c r="A38" t="s">
        <v>49</v>
      </c>
      <c s="34" t="s">
        <v>76</v>
      </c>
      <c s="34" t="s">
        <v>4016</v>
      </c>
      <c s="35" t="s">
        <v>5</v>
      </c>
      <c s="6" t="s">
        <v>4017</v>
      </c>
      <c s="36" t="s">
        <v>52</v>
      </c>
      <c s="37">
        <v>65.872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2452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4018</v>
      </c>
    </row>
    <row r="41" spans="1:5" ht="12.75">
      <c r="A41" t="s">
        <v>58</v>
      </c>
      <c r="E41" s="39" t="s">
        <v>1304</v>
      </c>
    </row>
    <row r="42" spans="1:13" ht="12.75">
      <c r="A42" t="s">
        <v>46</v>
      </c>
      <c r="C42" s="31" t="s">
        <v>27</v>
      </c>
      <c r="E42" s="33" t="s">
        <v>4019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49</v>
      </c>
      <c s="34" t="s">
        <v>80</v>
      </c>
      <c s="34" t="s">
        <v>4020</v>
      </c>
      <c s="35" t="s">
        <v>5</v>
      </c>
      <c s="6" t="s">
        <v>4021</v>
      </c>
      <c s="36" t="s">
        <v>93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2452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4022</v>
      </c>
    </row>
    <row r="46" spans="1:5" ht="12.75">
      <c r="A46" t="s">
        <v>58</v>
      </c>
      <c r="E46" s="39" t="s">
        <v>1304</v>
      </c>
    </row>
    <row r="47" spans="1:16" ht="25.5">
      <c r="A47" t="s">
        <v>49</v>
      </c>
      <c s="34" t="s">
        <v>84</v>
      </c>
      <c s="34" t="s">
        <v>4023</v>
      </c>
      <c s="35" t="s">
        <v>5</v>
      </c>
      <c s="6" t="s">
        <v>4024</v>
      </c>
      <c s="36" t="s">
        <v>93</v>
      </c>
      <c s="37">
        <v>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2452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4022</v>
      </c>
    </row>
    <row r="50" spans="1:5" ht="12.75">
      <c r="A50" t="s">
        <v>58</v>
      </c>
      <c r="E50" s="39" t="s">
        <v>1304</v>
      </c>
    </row>
    <row r="51" spans="1:16" ht="12.75">
      <c r="A51" t="s">
        <v>49</v>
      </c>
      <c s="34" t="s">
        <v>87</v>
      </c>
      <c s="34" t="s">
        <v>4025</v>
      </c>
      <c s="35" t="s">
        <v>5</v>
      </c>
      <c s="6" t="s">
        <v>4026</v>
      </c>
      <c s="36" t="s">
        <v>83</v>
      </c>
      <c s="37">
        <v>3.519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2452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4027</v>
      </c>
    </row>
    <row r="54" spans="1:5" ht="12.75">
      <c r="A54" t="s">
        <v>58</v>
      </c>
      <c r="E54" s="39" t="s">
        <v>1304</v>
      </c>
    </row>
    <row r="55" spans="1:16" ht="12.75">
      <c r="A55" t="s">
        <v>49</v>
      </c>
      <c s="34" t="s">
        <v>90</v>
      </c>
      <c s="34" t="s">
        <v>4028</v>
      </c>
      <c s="35" t="s">
        <v>5</v>
      </c>
      <c s="6" t="s">
        <v>4029</v>
      </c>
      <c s="36" t="s">
        <v>52</v>
      </c>
      <c s="37">
        <v>1.106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2452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4030</v>
      </c>
    </row>
    <row r="58" spans="1:5" ht="12.75">
      <c r="A58" t="s">
        <v>58</v>
      </c>
      <c r="E58" s="39" t="s">
        <v>1304</v>
      </c>
    </row>
    <row r="59" spans="1:16" ht="12.75">
      <c r="A59" t="s">
        <v>49</v>
      </c>
      <c s="34" t="s">
        <v>94</v>
      </c>
      <c s="34" t="s">
        <v>4031</v>
      </c>
      <c s="35" t="s">
        <v>5</v>
      </c>
      <c s="6" t="s">
        <v>4032</v>
      </c>
      <c s="36" t="s">
        <v>83</v>
      </c>
      <c s="37">
        <v>2.282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2452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4033</v>
      </c>
    </row>
    <row r="62" spans="1:5" ht="12.75">
      <c r="A62" t="s">
        <v>58</v>
      </c>
      <c r="E62" s="39" t="s">
        <v>1304</v>
      </c>
    </row>
    <row r="63" spans="1:16" ht="25.5">
      <c r="A63" t="s">
        <v>49</v>
      </c>
      <c s="34" t="s">
        <v>97</v>
      </c>
      <c s="34" t="s">
        <v>4034</v>
      </c>
      <c s="35" t="s">
        <v>5</v>
      </c>
      <c s="6" t="s">
        <v>4035</v>
      </c>
      <c s="36" t="s">
        <v>83</v>
      </c>
      <c s="37">
        <v>4.335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2452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4036</v>
      </c>
    </row>
    <row r="66" spans="1:5" ht="12.75">
      <c r="A66" t="s">
        <v>58</v>
      </c>
      <c r="E66" s="39" t="s">
        <v>1304</v>
      </c>
    </row>
    <row r="67" spans="1:16" ht="12.75">
      <c r="A67" t="s">
        <v>49</v>
      </c>
      <c s="34" t="s">
        <v>101</v>
      </c>
      <c s="34" t="s">
        <v>4037</v>
      </c>
      <c s="35" t="s">
        <v>5</v>
      </c>
      <c s="6" t="s">
        <v>4038</v>
      </c>
      <c s="36" t="s">
        <v>79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2452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4039</v>
      </c>
    </row>
    <row r="70" spans="1:5" ht="12.75">
      <c r="A70" t="s">
        <v>58</v>
      </c>
      <c r="E70" s="39" t="s">
        <v>1304</v>
      </c>
    </row>
    <row r="71" spans="1:16" ht="12.75">
      <c r="A71" t="s">
        <v>49</v>
      </c>
      <c s="34" t="s">
        <v>104</v>
      </c>
      <c s="34" t="s">
        <v>4040</v>
      </c>
      <c s="35" t="s">
        <v>5</v>
      </c>
      <c s="6" t="s">
        <v>4041</v>
      </c>
      <c s="36" t="s">
        <v>79</v>
      </c>
      <c s="37">
        <v>21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2452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1304</v>
      </c>
    </row>
    <row r="75" spans="1:16" ht="12.75">
      <c r="A75" t="s">
        <v>49</v>
      </c>
      <c s="34" t="s">
        <v>107</v>
      </c>
      <c s="34" t="s">
        <v>4042</v>
      </c>
      <c s="35" t="s">
        <v>5</v>
      </c>
      <c s="6" t="s">
        <v>4043</v>
      </c>
      <c s="36" t="s">
        <v>52</v>
      </c>
      <c s="37">
        <v>2.379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2452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4044</v>
      </c>
    </row>
    <row r="78" spans="1:5" ht="12.75">
      <c r="A78" t="s">
        <v>58</v>
      </c>
      <c r="E78" s="39" t="s">
        <v>1304</v>
      </c>
    </row>
    <row r="79" spans="1:13" ht="12.75">
      <c r="A79" t="s">
        <v>46</v>
      </c>
      <c r="C79" s="31" t="s">
        <v>1689</v>
      </c>
      <c r="E79" s="33" t="s">
        <v>4045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125</v>
      </c>
      <c s="34" t="s">
        <v>4046</v>
      </c>
      <c s="35" t="s">
        <v>5</v>
      </c>
      <c s="6" t="s">
        <v>4047</v>
      </c>
      <c s="36" t="s">
        <v>79</v>
      </c>
      <c s="37">
        <v>2.89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2452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4048</v>
      </c>
    </row>
    <row r="83" spans="1:5" ht="12.75">
      <c r="A83" t="s">
        <v>58</v>
      </c>
      <c r="E83" s="39" t="s">
        <v>1304</v>
      </c>
    </row>
    <row r="84" spans="1:16" ht="12.75">
      <c r="A84" t="s">
        <v>49</v>
      </c>
      <c s="34" t="s">
        <v>128</v>
      </c>
      <c s="34" t="s">
        <v>4049</v>
      </c>
      <c s="35" t="s">
        <v>5</v>
      </c>
      <c s="6" t="s">
        <v>2503</v>
      </c>
      <c s="36" t="s">
        <v>52</v>
      </c>
      <c s="37">
        <v>0.001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2452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4050</v>
      </c>
    </row>
    <row r="87" spans="1:5" ht="12.75">
      <c r="A87" t="s">
        <v>58</v>
      </c>
      <c r="E87" s="39" t="s">
        <v>1304</v>
      </c>
    </row>
    <row r="88" spans="1:16" ht="25.5">
      <c r="A88" t="s">
        <v>49</v>
      </c>
      <c s="34" t="s">
        <v>131</v>
      </c>
      <c s="34" t="s">
        <v>4051</v>
      </c>
      <c s="35" t="s">
        <v>5</v>
      </c>
      <c s="6" t="s">
        <v>4052</v>
      </c>
      <c s="36" t="s">
        <v>79</v>
      </c>
      <c s="37">
        <v>20.4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2452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4053</v>
      </c>
    </row>
    <row r="91" spans="1:5" ht="12.75">
      <c r="A91" t="s">
        <v>58</v>
      </c>
      <c r="E91" s="39" t="s">
        <v>1304</v>
      </c>
    </row>
    <row r="92" spans="1:16" ht="12.75">
      <c r="A92" t="s">
        <v>49</v>
      </c>
      <c s="34" t="s">
        <v>135</v>
      </c>
      <c s="34" t="s">
        <v>4054</v>
      </c>
      <c s="35" t="s">
        <v>5</v>
      </c>
      <c s="6" t="s">
        <v>4055</v>
      </c>
      <c s="36" t="s">
        <v>1994</v>
      </c>
      <c s="37">
        <v>0.014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2356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4056</v>
      </c>
    </row>
    <row r="95" spans="1:5" ht="12.75">
      <c r="A95" t="s">
        <v>58</v>
      </c>
      <c r="E95" s="39" t="s">
        <v>4011</v>
      </c>
    </row>
    <row r="96" spans="1:16" ht="12.75">
      <c r="A96" t="s">
        <v>49</v>
      </c>
      <c s="34" t="s">
        <v>138</v>
      </c>
      <c s="34" t="s">
        <v>4057</v>
      </c>
      <c s="35" t="s">
        <v>5</v>
      </c>
      <c s="6" t="s">
        <v>4058</v>
      </c>
      <c s="36" t="s">
        <v>79</v>
      </c>
      <c s="37">
        <v>2.89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2452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1304</v>
      </c>
    </row>
    <row r="100" spans="1:16" ht="25.5">
      <c r="A100" t="s">
        <v>49</v>
      </c>
      <c s="34" t="s">
        <v>141</v>
      </c>
      <c s="34" t="s">
        <v>4059</v>
      </c>
      <c s="35" t="s">
        <v>5</v>
      </c>
      <c s="6" t="s">
        <v>4060</v>
      </c>
      <c s="36" t="s">
        <v>79</v>
      </c>
      <c s="37">
        <v>3.179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2452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4061</v>
      </c>
    </row>
    <row r="103" spans="1:5" ht="12.75">
      <c r="A103" t="s">
        <v>58</v>
      </c>
      <c r="E103" s="39" t="s">
        <v>1304</v>
      </c>
    </row>
    <row r="104" spans="1:16" ht="25.5">
      <c r="A104" t="s">
        <v>49</v>
      </c>
      <c s="34" t="s">
        <v>144</v>
      </c>
      <c s="34" t="s">
        <v>4062</v>
      </c>
      <c s="35" t="s">
        <v>5</v>
      </c>
      <c s="6" t="s">
        <v>4063</v>
      </c>
      <c s="36" t="s">
        <v>2512</v>
      </c>
      <c s="37">
        <v>97.702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2452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1304</v>
      </c>
    </row>
    <row r="108" spans="1:13" ht="12.75">
      <c r="A108" t="s">
        <v>46</v>
      </c>
      <c r="C108" s="31" t="s">
        <v>3380</v>
      </c>
      <c r="E108" s="33" t="s">
        <v>2553</v>
      </c>
      <c r="J108" s="32">
        <f>0</f>
      </c>
      <c s="32">
        <f>0</f>
      </c>
      <c s="32">
        <f>0+L109+L113+L117+L121+L125+L129+L133+L137+L141+L145+L149+L153+L157+L161+L165</f>
      </c>
      <c s="32">
        <f>0+M109+M113+M117+M121+M125+M129+M133+M137+M141+M145+M149+M153+M157+M161+M165</f>
      </c>
    </row>
    <row r="109" spans="1:16" ht="25.5">
      <c r="A109" t="s">
        <v>49</v>
      </c>
      <c s="34" t="s">
        <v>147</v>
      </c>
      <c s="34" t="s">
        <v>2626</v>
      </c>
      <c s="35" t="s">
        <v>5</v>
      </c>
      <c s="6" t="s">
        <v>2627</v>
      </c>
      <c s="36" t="s">
        <v>1994</v>
      </c>
      <c s="37">
        <v>1815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2452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4064</v>
      </c>
    </row>
    <row r="112" spans="1:5" ht="12.75">
      <c r="A112" t="s">
        <v>58</v>
      </c>
      <c r="E112" s="39" t="s">
        <v>1304</v>
      </c>
    </row>
    <row r="113" spans="1:16" ht="12.75">
      <c r="A113" t="s">
        <v>49</v>
      </c>
      <c s="34" t="s">
        <v>150</v>
      </c>
      <c s="34" t="s">
        <v>4065</v>
      </c>
      <c s="35" t="s">
        <v>5</v>
      </c>
      <c s="6" t="s">
        <v>4066</v>
      </c>
      <c s="36" t="s">
        <v>52</v>
      </c>
      <c s="37">
        <v>0.215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2452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56</v>
      </c>
      <c r="E115" s="40" t="s">
        <v>4067</v>
      </c>
    </row>
    <row r="116" spans="1:5" ht="12.75">
      <c r="A116" t="s">
        <v>58</v>
      </c>
      <c r="E116" s="39" t="s">
        <v>1304</v>
      </c>
    </row>
    <row r="117" spans="1:16" ht="12.75">
      <c r="A117" t="s">
        <v>49</v>
      </c>
      <c s="34" t="s">
        <v>153</v>
      </c>
      <c s="34" t="s">
        <v>4068</v>
      </c>
      <c s="35" t="s">
        <v>5</v>
      </c>
      <c s="6" t="s">
        <v>4069</v>
      </c>
      <c s="36" t="s">
        <v>52</v>
      </c>
      <c s="37">
        <v>0.119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2452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56</v>
      </c>
      <c r="E119" s="40" t="s">
        <v>4070</v>
      </c>
    </row>
    <row r="120" spans="1:5" ht="12.75">
      <c r="A120" t="s">
        <v>58</v>
      </c>
      <c r="E120" s="39" t="s">
        <v>1304</v>
      </c>
    </row>
    <row r="121" spans="1:16" ht="12.75">
      <c r="A121" t="s">
        <v>49</v>
      </c>
      <c s="34" t="s">
        <v>156</v>
      </c>
      <c s="34" t="s">
        <v>4071</v>
      </c>
      <c s="35" t="s">
        <v>5</v>
      </c>
      <c s="6" t="s">
        <v>4072</v>
      </c>
      <c s="36" t="s">
        <v>52</v>
      </c>
      <c s="37">
        <v>0.128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2452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56</v>
      </c>
      <c r="E123" s="40" t="s">
        <v>4073</v>
      </c>
    </row>
    <row r="124" spans="1:5" ht="12.75">
      <c r="A124" t="s">
        <v>58</v>
      </c>
      <c r="E124" s="39" t="s">
        <v>1304</v>
      </c>
    </row>
    <row r="125" spans="1:16" ht="12.75">
      <c r="A125" t="s">
        <v>49</v>
      </c>
      <c s="34" t="s">
        <v>159</v>
      </c>
      <c s="34" t="s">
        <v>3098</v>
      </c>
      <c s="35" t="s">
        <v>5</v>
      </c>
      <c s="6" t="s">
        <v>4074</v>
      </c>
      <c s="36" t="s">
        <v>52</v>
      </c>
      <c s="37">
        <v>0.1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2452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56</v>
      </c>
      <c r="E127" s="40" t="s">
        <v>4075</v>
      </c>
    </row>
    <row r="128" spans="1:5" ht="12.75">
      <c r="A128" t="s">
        <v>58</v>
      </c>
      <c r="E128" s="39" t="s">
        <v>1304</v>
      </c>
    </row>
    <row r="129" spans="1:16" ht="12.75">
      <c r="A129" t="s">
        <v>49</v>
      </c>
      <c s="34" t="s">
        <v>162</v>
      </c>
      <c s="34" t="s">
        <v>4076</v>
      </c>
      <c s="35" t="s">
        <v>5</v>
      </c>
      <c s="6" t="s">
        <v>4077</v>
      </c>
      <c s="36" t="s">
        <v>52</v>
      </c>
      <c s="37">
        <v>0.196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2452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4078</v>
      </c>
    </row>
    <row r="132" spans="1:5" ht="12.75">
      <c r="A132" t="s">
        <v>58</v>
      </c>
      <c r="E132" s="39" t="s">
        <v>1304</v>
      </c>
    </row>
    <row r="133" spans="1:16" ht="12.75">
      <c r="A133" t="s">
        <v>49</v>
      </c>
      <c s="34" t="s">
        <v>165</v>
      </c>
      <c s="34" t="s">
        <v>4079</v>
      </c>
      <c s="35" t="s">
        <v>5</v>
      </c>
      <c s="6" t="s">
        <v>4080</v>
      </c>
      <c s="36" t="s">
        <v>93</v>
      </c>
      <c s="37">
        <v>0.022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2452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4081</v>
      </c>
    </row>
    <row r="136" spans="1:5" ht="12.75">
      <c r="A136" t="s">
        <v>58</v>
      </c>
      <c r="E136" s="39" t="s">
        <v>1304</v>
      </c>
    </row>
    <row r="137" spans="1:16" ht="12.75">
      <c r="A137" t="s">
        <v>49</v>
      </c>
      <c s="34" t="s">
        <v>168</v>
      </c>
      <c s="34" t="s">
        <v>4082</v>
      </c>
      <c s="35" t="s">
        <v>5</v>
      </c>
      <c s="6" t="s">
        <v>4083</v>
      </c>
      <c s="36" t="s">
        <v>52</v>
      </c>
      <c s="37">
        <v>0.035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2452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4084</v>
      </c>
    </row>
    <row r="140" spans="1:5" ht="12.75">
      <c r="A140" t="s">
        <v>58</v>
      </c>
      <c r="E140" s="39" t="s">
        <v>1304</v>
      </c>
    </row>
    <row r="141" spans="1:16" ht="12.75">
      <c r="A141" t="s">
        <v>49</v>
      </c>
      <c s="34" t="s">
        <v>171</v>
      </c>
      <c s="34" t="s">
        <v>4085</v>
      </c>
      <c s="35" t="s">
        <v>5</v>
      </c>
      <c s="6" t="s">
        <v>4086</v>
      </c>
      <c s="36" t="s">
        <v>52</v>
      </c>
      <c s="37">
        <v>0.02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2356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4087</v>
      </c>
    </row>
    <row r="144" spans="1:5" ht="12.75">
      <c r="A144" t="s">
        <v>58</v>
      </c>
      <c r="E144" s="39" t="s">
        <v>4011</v>
      </c>
    </row>
    <row r="145" spans="1:16" ht="12.75">
      <c r="A145" t="s">
        <v>49</v>
      </c>
      <c s="34" t="s">
        <v>174</v>
      </c>
      <c s="34" t="s">
        <v>4088</v>
      </c>
      <c s="35" t="s">
        <v>5</v>
      </c>
      <c s="6" t="s">
        <v>4089</v>
      </c>
      <c s="36" t="s">
        <v>52</v>
      </c>
      <c s="37">
        <v>0.652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2452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51">
      <c r="A147" s="35" t="s">
        <v>56</v>
      </c>
      <c r="E147" s="40" t="s">
        <v>4090</v>
      </c>
    </row>
    <row r="148" spans="1:5" ht="12.75">
      <c r="A148" t="s">
        <v>58</v>
      </c>
      <c r="E148" s="39" t="s">
        <v>1304</v>
      </c>
    </row>
    <row r="149" spans="1:16" ht="12.75">
      <c r="A149" t="s">
        <v>49</v>
      </c>
      <c s="34" t="s">
        <v>177</v>
      </c>
      <c s="34" t="s">
        <v>4091</v>
      </c>
      <c s="35" t="s">
        <v>5</v>
      </c>
      <c s="6" t="s">
        <v>4092</v>
      </c>
      <c s="36" t="s">
        <v>52</v>
      </c>
      <c s="37">
        <v>0.003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2452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4093</v>
      </c>
    </row>
    <row r="152" spans="1:5" ht="12.75">
      <c r="A152" t="s">
        <v>58</v>
      </c>
      <c r="E152" s="39" t="s">
        <v>1304</v>
      </c>
    </row>
    <row r="153" spans="1:16" ht="12.75">
      <c r="A153" t="s">
        <v>49</v>
      </c>
      <c s="34" t="s">
        <v>180</v>
      </c>
      <c s="34" t="s">
        <v>4094</v>
      </c>
      <c s="35" t="s">
        <v>5</v>
      </c>
      <c s="6" t="s">
        <v>4095</v>
      </c>
      <c s="36" t="s">
        <v>52</v>
      </c>
      <c s="37">
        <v>0.154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2452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56</v>
      </c>
      <c r="E155" s="40" t="s">
        <v>4096</v>
      </c>
    </row>
    <row r="156" spans="1:5" ht="12.75">
      <c r="A156" t="s">
        <v>58</v>
      </c>
      <c r="E156" s="39" t="s">
        <v>1304</v>
      </c>
    </row>
    <row r="157" spans="1:16" ht="12.75">
      <c r="A157" t="s">
        <v>49</v>
      </c>
      <c s="34" t="s">
        <v>183</v>
      </c>
      <c s="34" t="s">
        <v>4097</v>
      </c>
      <c s="35" t="s">
        <v>5</v>
      </c>
      <c s="6" t="s">
        <v>4098</v>
      </c>
      <c s="36" t="s">
        <v>52</v>
      </c>
      <c s="37">
        <v>0.261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2452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25.5">
      <c r="A159" s="35" t="s">
        <v>56</v>
      </c>
      <c r="E159" s="40" t="s">
        <v>4099</v>
      </c>
    </row>
    <row r="160" spans="1:5" ht="12.75">
      <c r="A160" t="s">
        <v>58</v>
      </c>
      <c r="E160" s="39" t="s">
        <v>1304</v>
      </c>
    </row>
    <row r="161" spans="1:16" ht="12.75">
      <c r="A161" t="s">
        <v>49</v>
      </c>
      <c s="34" t="s">
        <v>186</v>
      </c>
      <c s="34" t="s">
        <v>4100</v>
      </c>
      <c s="35" t="s">
        <v>5</v>
      </c>
      <c s="6" t="s">
        <v>4101</v>
      </c>
      <c s="36" t="s">
        <v>1273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2356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56</v>
      </c>
      <c r="E163" s="40" t="s">
        <v>4102</v>
      </c>
    </row>
    <row r="164" spans="1:5" ht="12.75">
      <c r="A164" t="s">
        <v>58</v>
      </c>
      <c r="E164" s="39" t="s">
        <v>4011</v>
      </c>
    </row>
    <row r="165" spans="1:16" ht="25.5">
      <c r="A165" t="s">
        <v>49</v>
      </c>
      <c s="34" t="s">
        <v>190</v>
      </c>
      <c s="34" t="s">
        <v>2560</v>
      </c>
      <c s="35" t="s">
        <v>5</v>
      </c>
      <c s="6" t="s">
        <v>2561</v>
      </c>
      <c s="36" t="s">
        <v>2512</v>
      </c>
      <c s="37">
        <v>1203.209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2452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1304</v>
      </c>
    </row>
    <row r="169" spans="1:13" ht="12.75">
      <c r="A169" t="s">
        <v>46</v>
      </c>
      <c r="C169" s="31" t="s">
        <v>3493</v>
      </c>
      <c r="E169" s="33" t="s">
        <v>2642</v>
      </c>
      <c r="J169" s="32">
        <f>0</f>
      </c>
      <c s="32">
        <f>0</f>
      </c>
      <c s="32">
        <f>0+L170+L174+L178+L182+L186+L190</f>
      </c>
      <c s="32">
        <f>0+M170+M174+M178+M182+M186+M190</f>
      </c>
    </row>
    <row r="170" spans="1:16" ht="25.5">
      <c r="A170" t="s">
        <v>49</v>
      </c>
      <c s="34" t="s">
        <v>193</v>
      </c>
      <c s="34" t="s">
        <v>4103</v>
      </c>
      <c s="35" t="s">
        <v>5</v>
      </c>
      <c s="6" t="s">
        <v>4104</v>
      </c>
      <c s="36" t="s">
        <v>79</v>
      </c>
      <c s="37">
        <v>89.1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2452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02">
      <c r="A172" s="35" t="s">
        <v>56</v>
      </c>
      <c r="E172" s="40" t="s">
        <v>4105</v>
      </c>
    </row>
    <row r="173" spans="1:5" ht="12.75">
      <c r="A173" t="s">
        <v>58</v>
      </c>
      <c r="E173" s="39" t="s">
        <v>1304</v>
      </c>
    </row>
    <row r="174" spans="1:16" ht="12.75">
      <c r="A174" t="s">
        <v>49</v>
      </c>
      <c s="34" t="s">
        <v>196</v>
      </c>
      <c s="34" t="s">
        <v>4106</v>
      </c>
      <c s="35" t="s">
        <v>5</v>
      </c>
      <c s="6" t="s">
        <v>4107</v>
      </c>
      <c s="36" t="s">
        <v>52</v>
      </c>
      <c s="37">
        <v>4.455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2452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4108</v>
      </c>
    </row>
    <row r="177" spans="1:5" ht="12.75">
      <c r="A177" t="s">
        <v>58</v>
      </c>
      <c r="E177" s="39" t="s">
        <v>1304</v>
      </c>
    </row>
    <row r="178" spans="1:16" ht="25.5">
      <c r="A178" t="s">
        <v>49</v>
      </c>
      <c s="34" t="s">
        <v>199</v>
      </c>
      <c s="34" t="s">
        <v>2643</v>
      </c>
      <c s="35" t="s">
        <v>5</v>
      </c>
      <c s="6" t="s">
        <v>2644</v>
      </c>
      <c s="36" t="s">
        <v>79</v>
      </c>
      <c s="37">
        <v>89.1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2452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02">
      <c r="A180" s="35" t="s">
        <v>56</v>
      </c>
      <c r="E180" s="40" t="s">
        <v>4105</v>
      </c>
    </row>
    <row r="181" spans="1:5" ht="12.75">
      <c r="A181" t="s">
        <v>58</v>
      </c>
      <c r="E181" s="39" t="s">
        <v>1304</v>
      </c>
    </row>
    <row r="182" spans="1:16" ht="25.5">
      <c r="A182" t="s">
        <v>49</v>
      </c>
      <c s="34" t="s">
        <v>202</v>
      </c>
      <c s="34" t="s">
        <v>3110</v>
      </c>
      <c s="35" t="s">
        <v>5</v>
      </c>
      <c s="6" t="s">
        <v>3111</v>
      </c>
      <c s="36" t="s">
        <v>79</v>
      </c>
      <c s="37">
        <v>89.1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2452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02">
      <c r="A184" s="35" t="s">
        <v>56</v>
      </c>
      <c r="E184" s="40" t="s">
        <v>4105</v>
      </c>
    </row>
    <row r="185" spans="1:5" ht="12.75">
      <c r="A185" t="s">
        <v>58</v>
      </c>
      <c r="E185" s="39" t="s">
        <v>1304</v>
      </c>
    </row>
    <row r="186" spans="1:16" ht="12.75">
      <c r="A186" t="s">
        <v>49</v>
      </c>
      <c s="34" t="s">
        <v>206</v>
      </c>
      <c s="34" t="s">
        <v>3113</v>
      </c>
      <c s="35" t="s">
        <v>5</v>
      </c>
      <c s="6" t="s">
        <v>3114</v>
      </c>
      <c s="36" t="s">
        <v>79</v>
      </c>
      <c s="37">
        <v>89.1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2452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02">
      <c r="A188" s="35" t="s">
        <v>56</v>
      </c>
      <c r="E188" s="40" t="s">
        <v>4105</v>
      </c>
    </row>
    <row r="189" spans="1:5" ht="12.75">
      <c r="A189" t="s">
        <v>58</v>
      </c>
      <c r="E189" s="39" t="s">
        <v>1304</v>
      </c>
    </row>
    <row r="190" spans="1:16" ht="12.75">
      <c r="A190" t="s">
        <v>49</v>
      </c>
      <c s="34" t="s">
        <v>209</v>
      </c>
      <c s="34" t="s">
        <v>3115</v>
      </c>
      <c s="35" t="s">
        <v>5</v>
      </c>
      <c s="6" t="s">
        <v>3116</v>
      </c>
      <c s="36" t="s">
        <v>79</v>
      </c>
      <c s="37">
        <v>89.1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2452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02">
      <c r="A192" s="35" t="s">
        <v>56</v>
      </c>
      <c r="E192" s="40" t="s">
        <v>4105</v>
      </c>
    </row>
    <row r="193" spans="1:5" ht="12.75">
      <c r="A193" t="s">
        <v>58</v>
      </c>
      <c r="E193" s="39" t="s">
        <v>1304</v>
      </c>
    </row>
    <row r="194" spans="1:13" ht="12.75">
      <c r="A194" t="s">
        <v>46</v>
      </c>
      <c r="C194" s="31" t="s">
        <v>80</v>
      </c>
      <c r="E194" s="33" t="s">
        <v>2586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49</v>
      </c>
      <c s="34" t="s">
        <v>110</v>
      </c>
      <c s="34" t="s">
        <v>2587</v>
      </c>
      <c s="35" t="s">
        <v>5</v>
      </c>
      <c s="6" t="s">
        <v>2588</v>
      </c>
      <c s="36" t="s">
        <v>79</v>
      </c>
      <c s="37">
        <v>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2452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1304</v>
      </c>
    </row>
    <row r="199" spans="1:16" ht="25.5">
      <c r="A199" t="s">
        <v>49</v>
      </c>
      <c s="34" t="s">
        <v>113</v>
      </c>
      <c s="34" t="s">
        <v>4109</v>
      </c>
      <c s="35" t="s">
        <v>5</v>
      </c>
      <c s="6" t="s">
        <v>4110</v>
      </c>
      <c s="36" t="s">
        <v>100</v>
      </c>
      <c s="37">
        <v>16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2452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104</v>
      </c>
    </row>
    <row r="202" spans="1:5" ht="12.75">
      <c r="A202" t="s">
        <v>58</v>
      </c>
      <c r="E202" s="39" t="s">
        <v>1304</v>
      </c>
    </row>
    <row r="203" spans="1:16" ht="25.5">
      <c r="A203" t="s">
        <v>49</v>
      </c>
      <c s="34" t="s">
        <v>116</v>
      </c>
      <c s="34" t="s">
        <v>4111</v>
      </c>
      <c s="35" t="s">
        <v>5</v>
      </c>
      <c s="6" t="s">
        <v>4112</v>
      </c>
      <c s="36" t="s">
        <v>100</v>
      </c>
      <c s="37">
        <v>16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2452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4113</v>
      </c>
    </row>
    <row r="206" spans="1:5" ht="12.75">
      <c r="A206" t="s">
        <v>58</v>
      </c>
      <c r="E206" s="39" t="s">
        <v>1304</v>
      </c>
    </row>
    <row r="207" spans="1:16" ht="12.75">
      <c r="A207" t="s">
        <v>49</v>
      </c>
      <c s="34" t="s">
        <v>119</v>
      </c>
      <c s="34" t="s">
        <v>2659</v>
      </c>
      <c s="35" t="s">
        <v>5</v>
      </c>
      <c s="6" t="s">
        <v>2660</v>
      </c>
      <c s="36" t="s">
        <v>100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2356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4011</v>
      </c>
    </row>
    <row r="211" spans="1:13" ht="12.75">
      <c r="A211" t="s">
        <v>46</v>
      </c>
      <c r="C211" s="31" t="s">
        <v>3187</v>
      </c>
      <c r="E211" s="33" t="s">
        <v>2590</v>
      </c>
      <c r="J211" s="32">
        <f>0</f>
      </c>
      <c s="32">
        <f>0</f>
      </c>
      <c s="32">
        <f>0+L212</f>
      </c>
      <c s="32">
        <f>0+M212</f>
      </c>
    </row>
    <row r="212" spans="1:16" ht="25.5">
      <c r="A212" t="s">
        <v>49</v>
      </c>
      <c s="34" t="s">
        <v>122</v>
      </c>
      <c s="34" t="s">
        <v>2591</v>
      </c>
      <c s="35" t="s">
        <v>5</v>
      </c>
      <c s="6" t="s">
        <v>2592</v>
      </c>
      <c s="36" t="s">
        <v>52</v>
      </c>
      <c s="37">
        <v>94.286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2452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1304</v>
      </c>
    </row>
    <row r="216" spans="1:13" ht="12.75">
      <c r="A216" t="s">
        <v>46</v>
      </c>
      <c r="C216" s="31" t="s">
        <v>2663</v>
      </c>
      <c r="E216" s="33" t="s">
        <v>2664</v>
      </c>
      <c r="J216" s="32">
        <f>0</f>
      </c>
      <c s="32">
        <f>0</f>
      </c>
      <c s="32">
        <f>0+L217+L221+L225+L229</f>
      </c>
      <c s="32">
        <f>0+M217+M221+M225+M229</f>
      </c>
    </row>
    <row r="217" spans="1:16" ht="12.75">
      <c r="A217" t="s">
        <v>49</v>
      </c>
      <c s="34" t="s">
        <v>212</v>
      </c>
      <c s="34" t="s">
        <v>2665</v>
      </c>
      <c s="35" t="s">
        <v>5</v>
      </c>
      <c s="6" t="s">
        <v>2666</v>
      </c>
      <c s="36" t="s">
        <v>1273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2452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1304</v>
      </c>
    </row>
    <row r="221" spans="1:16" ht="12.75">
      <c r="A221" t="s">
        <v>49</v>
      </c>
      <c s="34" t="s">
        <v>215</v>
      </c>
      <c s="34" t="s">
        <v>2667</v>
      </c>
      <c s="35" t="s">
        <v>5</v>
      </c>
      <c s="6" t="s">
        <v>2668</v>
      </c>
      <c s="36" t="s">
        <v>1273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2452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1304</v>
      </c>
    </row>
    <row r="225" spans="1:16" ht="12.75">
      <c r="A225" t="s">
        <v>49</v>
      </c>
      <c s="34" t="s">
        <v>218</v>
      </c>
      <c s="34" t="s">
        <v>2669</v>
      </c>
      <c s="35" t="s">
        <v>5</v>
      </c>
      <c s="6" t="s">
        <v>2670</v>
      </c>
      <c s="36" t="s">
        <v>1273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2452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1304</v>
      </c>
    </row>
    <row r="229" spans="1:16" ht="12.75">
      <c r="A229" t="s">
        <v>49</v>
      </c>
      <c s="34" t="s">
        <v>221</v>
      </c>
      <c s="34" t="s">
        <v>2671</v>
      </c>
      <c s="35" t="s">
        <v>5</v>
      </c>
      <c s="6" t="s">
        <v>4114</v>
      </c>
      <c s="36" t="s">
        <v>1273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2452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3194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3194</v>
      </c>
      <c r="E4" s="26" t="s">
        <v>3195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4117</v>
      </c>
      <c r="E8" s="30" t="s">
        <v>4116</v>
      </c>
      <c r="J8" s="29">
        <f>0+J9+J18+J23+J32</f>
      </c>
      <c s="29">
        <f>0+K9+K18+K23+K32</f>
      </c>
      <c s="29">
        <f>0+L9+L18+L23+L32</f>
      </c>
      <c s="29">
        <f>0+M9+M18+M23+M32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4118</v>
      </c>
      <c s="35" t="s">
        <v>5</v>
      </c>
      <c s="6" t="s">
        <v>4119</v>
      </c>
      <c s="36" t="s">
        <v>83</v>
      </c>
      <c s="37">
        <v>3.808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4120</v>
      </c>
    </row>
    <row r="13" spans="1:5" ht="12.75">
      <c r="A13" t="s">
        <v>58</v>
      </c>
      <c r="E13" s="39" t="s">
        <v>1925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0.784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4121</v>
      </c>
    </row>
    <row r="17" spans="1:5" ht="12.75">
      <c r="A17" t="s">
        <v>58</v>
      </c>
      <c r="E17" s="39" t="s">
        <v>1925</v>
      </c>
    </row>
    <row r="18" spans="1:13" ht="12.75">
      <c r="A18" t="s">
        <v>46</v>
      </c>
      <c r="C18" s="31" t="s">
        <v>64</v>
      </c>
      <c r="E18" s="33" t="s">
        <v>1660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4122</v>
      </c>
      <c s="35" t="s">
        <v>5</v>
      </c>
      <c s="6" t="s">
        <v>4123</v>
      </c>
      <c s="36" t="s">
        <v>83</v>
      </c>
      <c s="37">
        <v>3.024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4124</v>
      </c>
    </row>
    <row r="22" spans="1:5" ht="12.75">
      <c r="A22" t="s">
        <v>58</v>
      </c>
      <c r="E22" s="39" t="s">
        <v>1925</v>
      </c>
    </row>
    <row r="23" spans="1:13" ht="12.75">
      <c r="A23" t="s">
        <v>46</v>
      </c>
      <c r="C23" s="31" t="s">
        <v>73</v>
      </c>
      <c r="E23" s="33" t="s">
        <v>4125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153</v>
      </c>
      <c s="34" t="s">
        <v>4126</v>
      </c>
      <c s="35" t="s">
        <v>5</v>
      </c>
      <c s="6" t="s">
        <v>4127</v>
      </c>
      <c s="36" t="s">
        <v>52</v>
      </c>
      <c s="37">
        <v>2.432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377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56</v>
      </c>
      <c r="E26" s="40" t="s">
        <v>4128</v>
      </c>
    </row>
    <row r="27" spans="1:5" ht="12.75">
      <c r="A27" t="s">
        <v>58</v>
      </c>
      <c r="E27" s="39" t="s">
        <v>1925</v>
      </c>
    </row>
    <row r="28" spans="1:16" ht="12.75">
      <c r="A28" t="s">
        <v>49</v>
      </c>
      <c s="34" t="s">
        <v>156</v>
      </c>
      <c s="34" t="s">
        <v>4129</v>
      </c>
      <c s="35" t="s">
        <v>5</v>
      </c>
      <c s="6" t="s">
        <v>4130</v>
      </c>
      <c s="36" t="s">
        <v>79</v>
      </c>
      <c s="37">
        <v>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56</v>
      </c>
      <c r="E30" s="40" t="s">
        <v>4131</v>
      </c>
    </row>
    <row r="31" spans="1:5" ht="12.75">
      <c r="A31" t="s">
        <v>58</v>
      </c>
      <c r="E31" s="39" t="s">
        <v>1925</v>
      </c>
    </row>
    <row r="32" spans="1:13" ht="12.75">
      <c r="A32" t="s">
        <v>46</v>
      </c>
      <c r="C32" s="31" t="s">
        <v>336</v>
      </c>
      <c r="E32" s="33" t="s">
        <v>4132</v>
      </c>
      <c r="J32" s="32">
        <f>0</f>
      </c>
      <c s="32">
        <f>0</f>
      </c>
      <c s="32">
        <f>0+L33+L37+L41+L45+L49+L53+L57+L61+L65+L69+L73+L77+L81+L85+L89+L93+L97+L101+L105+L109+L113+L117+L121+L125+L129+L133+L137+L141</f>
      </c>
      <c s="32">
        <f>0+M33+M37+M41+M45+M49+M53+M57+M61+M65+M69+M73+M77+M81+M85+M89+M93+M97+M101+M105+M109+M113+M117+M121+M125+M129+M133+M137+M141</f>
      </c>
    </row>
    <row r="33" spans="1:16" ht="25.5">
      <c r="A33" t="s">
        <v>49</v>
      </c>
      <c s="34" t="s">
        <v>64</v>
      </c>
      <c s="34" t="s">
        <v>4133</v>
      </c>
      <c s="35" t="s">
        <v>5</v>
      </c>
      <c s="6" t="s">
        <v>4134</v>
      </c>
      <c s="36" t="s">
        <v>79</v>
      </c>
      <c s="37">
        <v>4.44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4135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4136</v>
      </c>
    </row>
    <row r="36" spans="1:5" ht="76.5">
      <c r="A36" t="s">
        <v>58</v>
      </c>
      <c r="E36" s="39" t="s">
        <v>4137</v>
      </c>
    </row>
    <row r="37" spans="1:16" ht="25.5">
      <c r="A37" t="s">
        <v>49</v>
      </c>
      <c s="34" t="s">
        <v>67</v>
      </c>
      <c s="34" t="s">
        <v>4138</v>
      </c>
      <c s="35" t="s">
        <v>5</v>
      </c>
      <c s="6" t="s">
        <v>4139</v>
      </c>
      <c s="36" t="s">
        <v>79</v>
      </c>
      <c s="37">
        <v>6.66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4135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4136</v>
      </c>
    </row>
    <row r="40" spans="1:5" ht="76.5">
      <c r="A40" t="s">
        <v>58</v>
      </c>
      <c r="E40" s="39" t="s">
        <v>4137</v>
      </c>
    </row>
    <row r="41" spans="1:16" ht="12.75">
      <c r="A41" t="s">
        <v>49</v>
      </c>
      <c s="34" t="s">
        <v>70</v>
      </c>
      <c s="34" t="s">
        <v>4140</v>
      </c>
      <c s="35" t="s">
        <v>5</v>
      </c>
      <c s="6" t="s">
        <v>4141</v>
      </c>
      <c s="36" t="s">
        <v>79</v>
      </c>
      <c s="37">
        <v>26.64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4135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4136</v>
      </c>
    </row>
    <row r="44" spans="1:5" ht="63.75">
      <c r="A44" t="s">
        <v>58</v>
      </c>
      <c r="E44" s="39" t="s">
        <v>4142</v>
      </c>
    </row>
    <row r="45" spans="1:16" ht="25.5">
      <c r="A45" t="s">
        <v>49</v>
      </c>
      <c s="34" t="s">
        <v>73</v>
      </c>
      <c s="34" t="s">
        <v>4143</v>
      </c>
      <c s="35" t="s">
        <v>5</v>
      </c>
      <c s="6" t="s">
        <v>4144</v>
      </c>
      <c s="36" t="s">
        <v>79</v>
      </c>
      <c s="37">
        <v>4.32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4135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4136</v>
      </c>
    </row>
    <row r="48" spans="1:5" ht="63.75">
      <c r="A48" t="s">
        <v>58</v>
      </c>
      <c r="E48" s="39" t="s">
        <v>4142</v>
      </c>
    </row>
    <row r="49" spans="1:16" ht="25.5">
      <c r="A49" t="s">
        <v>49</v>
      </c>
      <c s="34" t="s">
        <v>76</v>
      </c>
      <c s="34" t="s">
        <v>4145</v>
      </c>
      <c s="35" t="s">
        <v>5</v>
      </c>
      <c s="6" t="s">
        <v>4146</v>
      </c>
      <c s="36" t="s">
        <v>79</v>
      </c>
      <c s="37">
        <v>1.06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4135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4136</v>
      </c>
    </row>
    <row r="52" spans="1:5" ht="63.75">
      <c r="A52" t="s">
        <v>58</v>
      </c>
      <c r="E52" s="39" t="s">
        <v>4142</v>
      </c>
    </row>
    <row r="53" spans="1:16" ht="25.5">
      <c r="A53" t="s">
        <v>49</v>
      </c>
      <c s="34" t="s">
        <v>80</v>
      </c>
      <c s="34" t="s">
        <v>4147</v>
      </c>
      <c s="35" t="s">
        <v>5</v>
      </c>
      <c s="6" t="s">
        <v>4148</v>
      </c>
      <c s="36" t="s">
        <v>79</v>
      </c>
      <c s="37">
        <v>0.278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4135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4136</v>
      </c>
    </row>
    <row r="56" spans="1:5" ht="63.75">
      <c r="A56" t="s">
        <v>58</v>
      </c>
      <c r="E56" s="39" t="s">
        <v>4142</v>
      </c>
    </row>
    <row r="57" spans="1:16" ht="25.5">
      <c r="A57" t="s">
        <v>49</v>
      </c>
      <c s="34" t="s">
        <v>84</v>
      </c>
      <c s="34" t="s">
        <v>4149</v>
      </c>
      <c s="35" t="s">
        <v>5</v>
      </c>
      <c s="6" t="s">
        <v>4150</v>
      </c>
      <c s="36" t="s">
        <v>79</v>
      </c>
      <c s="37">
        <v>0.278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4135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4136</v>
      </c>
    </row>
    <row r="60" spans="1:5" ht="63.75">
      <c r="A60" t="s">
        <v>58</v>
      </c>
      <c r="E60" s="39" t="s">
        <v>4142</v>
      </c>
    </row>
    <row r="61" spans="1:16" ht="25.5">
      <c r="A61" t="s">
        <v>49</v>
      </c>
      <c s="34" t="s">
        <v>87</v>
      </c>
      <c s="34" t="s">
        <v>4151</v>
      </c>
      <c s="35" t="s">
        <v>5</v>
      </c>
      <c s="6" t="s">
        <v>4152</v>
      </c>
      <c s="36" t="s">
        <v>79</v>
      </c>
      <c s="37">
        <v>0.278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4135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4136</v>
      </c>
    </row>
    <row r="64" spans="1:5" ht="63.75">
      <c r="A64" t="s">
        <v>58</v>
      </c>
      <c r="E64" s="39" t="s">
        <v>4142</v>
      </c>
    </row>
    <row r="65" spans="1:16" ht="25.5">
      <c r="A65" t="s">
        <v>49</v>
      </c>
      <c s="34" t="s">
        <v>90</v>
      </c>
      <c s="34" t="s">
        <v>4153</v>
      </c>
      <c s="35" t="s">
        <v>5</v>
      </c>
      <c s="6" t="s">
        <v>4154</v>
      </c>
      <c s="36" t="s">
        <v>79</v>
      </c>
      <c s="37">
        <v>0.278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4135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4136</v>
      </c>
    </row>
    <row r="68" spans="1:5" ht="63.75">
      <c r="A68" t="s">
        <v>58</v>
      </c>
      <c r="E68" s="39" t="s">
        <v>4142</v>
      </c>
    </row>
    <row r="69" spans="1:16" ht="25.5">
      <c r="A69" t="s">
        <v>49</v>
      </c>
      <c s="34" t="s">
        <v>94</v>
      </c>
      <c s="34" t="s">
        <v>4155</v>
      </c>
      <c s="35" t="s">
        <v>5</v>
      </c>
      <c s="6" t="s">
        <v>4156</v>
      </c>
      <c s="36" t="s">
        <v>79</v>
      </c>
      <c s="37">
        <v>0.278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4135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4136</v>
      </c>
    </row>
    <row r="72" spans="1:5" ht="63.75">
      <c r="A72" t="s">
        <v>58</v>
      </c>
      <c r="E72" s="39" t="s">
        <v>4142</v>
      </c>
    </row>
    <row r="73" spans="1:16" ht="25.5">
      <c r="A73" t="s">
        <v>49</v>
      </c>
      <c s="34" t="s">
        <v>97</v>
      </c>
      <c s="34" t="s">
        <v>4157</v>
      </c>
      <c s="35" t="s">
        <v>5</v>
      </c>
      <c s="6" t="s">
        <v>4158</v>
      </c>
      <c s="36" t="s">
        <v>79</v>
      </c>
      <c s="37">
        <v>0.278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4135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4136</v>
      </c>
    </row>
    <row r="76" spans="1:5" ht="63.75">
      <c r="A76" t="s">
        <v>58</v>
      </c>
      <c r="E76" s="39" t="s">
        <v>4142</v>
      </c>
    </row>
    <row r="77" spans="1:16" ht="12.75">
      <c r="A77" t="s">
        <v>49</v>
      </c>
      <c s="34" t="s">
        <v>101</v>
      </c>
      <c s="34" t="s">
        <v>4159</v>
      </c>
      <c s="35" t="s">
        <v>5</v>
      </c>
      <c s="6" t="s">
        <v>4160</v>
      </c>
      <c s="36" t="s">
        <v>79</v>
      </c>
      <c s="37">
        <v>1.078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4135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4136</v>
      </c>
    </row>
    <row r="80" spans="1:5" ht="63.75">
      <c r="A80" t="s">
        <v>58</v>
      </c>
      <c r="E80" s="39" t="s">
        <v>4142</v>
      </c>
    </row>
    <row r="81" spans="1:16" ht="25.5">
      <c r="A81" t="s">
        <v>49</v>
      </c>
      <c s="34" t="s">
        <v>104</v>
      </c>
      <c s="34" t="s">
        <v>4161</v>
      </c>
      <c s="35" t="s">
        <v>5</v>
      </c>
      <c s="6" t="s">
        <v>4162</v>
      </c>
      <c s="36" t="s">
        <v>79</v>
      </c>
      <c s="37">
        <v>0.928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4135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4136</v>
      </c>
    </row>
    <row r="84" spans="1:5" ht="63.75">
      <c r="A84" t="s">
        <v>58</v>
      </c>
      <c r="E84" s="39" t="s">
        <v>4142</v>
      </c>
    </row>
    <row r="85" spans="1:16" ht="25.5">
      <c r="A85" t="s">
        <v>49</v>
      </c>
      <c s="34" t="s">
        <v>107</v>
      </c>
      <c s="34" t="s">
        <v>4163</v>
      </c>
      <c s="35" t="s">
        <v>5</v>
      </c>
      <c s="6" t="s">
        <v>4164</v>
      </c>
      <c s="36" t="s">
        <v>79</v>
      </c>
      <c s="37">
        <v>0.106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4135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4136</v>
      </c>
    </row>
    <row r="88" spans="1:5" ht="63.75">
      <c r="A88" t="s">
        <v>58</v>
      </c>
      <c r="E88" s="39" t="s">
        <v>4142</v>
      </c>
    </row>
    <row r="89" spans="1:16" ht="25.5">
      <c r="A89" t="s">
        <v>49</v>
      </c>
      <c s="34" t="s">
        <v>110</v>
      </c>
      <c s="34" t="s">
        <v>4165</v>
      </c>
      <c s="35" t="s">
        <v>5</v>
      </c>
      <c s="6" t="s">
        <v>4166</v>
      </c>
      <c s="36" t="s">
        <v>79</v>
      </c>
      <c s="37">
        <v>0.341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4135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4136</v>
      </c>
    </row>
    <row r="92" spans="1:5" ht="63.75">
      <c r="A92" t="s">
        <v>58</v>
      </c>
      <c r="E92" s="39" t="s">
        <v>4142</v>
      </c>
    </row>
    <row r="93" spans="1:16" ht="25.5">
      <c r="A93" t="s">
        <v>49</v>
      </c>
      <c s="34" t="s">
        <v>113</v>
      </c>
      <c s="34" t="s">
        <v>4167</v>
      </c>
      <c s="35" t="s">
        <v>5</v>
      </c>
      <c s="6" t="s">
        <v>4168</v>
      </c>
      <c s="36" t="s">
        <v>79</v>
      </c>
      <c s="37">
        <v>0.298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4135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4136</v>
      </c>
    </row>
    <row r="96" spans="1:5" ht="63.75">
      <c r="A96" t="s">
        <v>58</v>
      </c>
      <c r="E96" s="39" t="s">
        <v>4142</v>
      </c>
    </row>
    <row r="97" spans="1:16" ht="25.5">
      <c r="A97" t="s">
        <v>49</v>
      </c>
      <c s="34" t="s">
        <v>116</v>
      </c>
      <c s="34" t="s">
        <v>4169</v>
      </c>
      <c s="35" t="s">
        <v>5</v>
      </c>
      <c s="6" t="s">
        <v>4170</v>
      </c>
      <c s="36" t="s">
        <v>79</v>
      </c>
      <c s="37">
        <v>0.374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4135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4136</v>
      </c>
    </row>
    <row r="100" spans="1:5" ht="63.75">
      <c r="A100" t="s">
        <v>58</v>
      </c>
      <c r="E100" s="39" t="s">
        <v>4142</v>
      </c>
    </row>
    <row r="101" spans="1:16" ht="12.75">
      <c r="A101" t="s">
        <v>49</v>
      </c>
      <c s="34" t="s">
        <v>119</v>
      </c>
      <c s="34" t="s">
        <v>4171</v>
      </c>
      <c s="35" t="s">
        <v>5</v>
      </c>
      <c s="6" t="s">
        <v>4172</v>
      </c>
      <c s="36" t="s">
        <v>79</v>
      </c>
      <c s="37">
        <v>0.232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4135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4136</v>
      </c>
    </row>
    <row r="104" spans="1:5" ht="63.75">
      <c r="A104" t="s">
        <v>58</v>
      </c>
      <c r="E104" s="39" t="s">
        <v>4142</v>
      </c>
    </row>
    <row r="105" spans="1:16" ht="12.75">
      <c r="A105" t="s">
        <v>49</v>
      </c>
      <c s="34" t="s">
        <v>122</v>
      </c>
      <c s="34" t="s">
        <v>4173</v>
      </c>
      <c s="35" t="s">
        <v>5</v>
      </c>
      <c s="6" t="s">
        <v>4174</v>
      </c>
      <c s="36" t="s">
        <v>79</v>
      </c>
      <c s="37">
        <v>0.174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4135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4136</v>
      </c>
    </row>
    <row r="108" spans="1:5" ht="63.75">
      <c r="A108" t="s">
        <v>58</v>
      </c>
      <c r="E108" s="39" t="s">
        <v>4142</v>
      </c>
    </row>
    <row r="109" spans="1:16" ht="12.75">
      <c r="A109" t="s">
        <v>49</v>
      </c>
      <c s="34" t="s">
        <v>125</v>
      </c>
      <c s="34" t="s">
        <v>4175</v>
      </c>
      <c s="35" t="s">
        <v>5</v>
      </c>
      <c s="6" t="s">
        <v>4176</v>
      </c>
      <c s="36" t="s">
        <v>79</v>
      </c>
      <c s="37">
        <v>0.058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4135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4136</v>
      </c>
    </row>
    <row r="112" spans="1:5" ht="63.75">
      <c r="A112" t="s">
        <v>58</v>
      </c>
      <c r="E112" s="39" t="s">
        <v>4142</v>
      </c>
    </row>
    <row r="113" spans="1:16" ht="12.75">
      <c r="A113" t="s">
        <v>49</v>
      </c>
      <c s="34" t="s">
        <v>128</v>
      </c>
      <c s="34" t="s">
        <v>4177</v>
      </c>
      <c s="35" t="s">
        <v>5</v>
      </c>
      <c s="6" t="s">
        <v>4178</v>
      </c>
      <c s="36" t="s">
        <v>79</v>
      </c>
      <c s="37">
        <v>0.058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4135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4136</v>
      </c>
    </row>
    <row r="116" spans="1:5" ht="63.75">
      <c r="A116" t="s">
        <v>58</v>
      </c>
      <c r="E116" s="39" t="s">
        <v>4142</v>
      </c>
    </row>
    <row r="117" spans="1:16" ht="25.5">
      <c r="A117" t="s">
        <v>49</v>
      </c>
      <c s="34" t="s">
        <v>131</v>
      </c>
      <c s="34" t="s">
        <v>4179</v>
      </c>
      <c s="35" t="s">
        <v>5</v>
      </c>
      <c s="6" t="s">
        <v>4180</v>
      </c>
      <c s="36" t="s">
        <v>79</v>
      </c>
      <c s="37">
        <v>0.106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4135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4136</v>
      </c>
    </row>
    <row r="120" spans="1:5" ht="63.75">
      <c r="A120" t="s">
        <v>58</v>
      </c>
      <c r="E120" s="39" t="s">
        <v>4142</v>
      </c>
    </row>
    <row r="121" spans="1:16" ht="25.5">
      <c r="A121" t="s">
        <v>49</v>
      </c>
      <c s="34" t="s">
        <v>135</v>
      </c>
      <c s="34" t="s">
        <v>4181</v>
      </c>
      <c s="35" t="s">
        <v>5</v>
      </c>
      <c s="6" t="s">
        <v>4182</v>
      </c>
      <c s="36" t="s">
        <v>79</v>
      </c>
      <c s="37">
        <v>0.058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4135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4136</v>
      </c>
    </row>
    <row r="124" spans="1:5" ht="63.75">
      <c r="A124" t="s">
        <v>58</v>
      </c>
      <c r="E124" s="39" t="s">
        <v>4142</v>
      </c>
    </row>
    <row r="125" spans="1:16" ht="25.5">
      <c r="A125" t="s">
        <v>49</v>
      </c>
      <c s="34" t="s">
        <v>138</v>
      </c>
      <c s="34" t="s">
        <v>4183</v>
      </c>
      <c s="35" t="s">
        <v>5</v>
      </c>
      <c s="6" t="s">
        <v>4184</v>
      </c>
      <c s="36" t="s">
        <v>79</v>
      </c>
      <c s="37">
        <v>5.814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4135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4136</v>
      </c>
    </row>
    <row r="128" spans="1:5" ht="63.75">
      <c r="A128" t="s">
        <v>58</v>
      </c>
      <c r="E128" s="39" t="s">
        <v>4142</v>
      </c>
    </row>
    <row r="129" spans="1:16" ht="12.75">
      <c r="A129" t="s">
        <v>49</v>
      </c>
      <c s="34" t="s">
        <v>141</v>
      </c>
      <c s="34" t="s">
        <v>4185</v>
      </c>
      <c s="35" t="s">
        <v>47</v>
      </c>
      <c s="6" t="s">
        <v>4186</v>
      </c>
      <c s="36" t="s">
        <v>1848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4135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4136</v>
      </c>
    </row>
    <row r="132" spans="1:5" ht="51">
      <c r="A132" t="s">
        <v>58</v>
      </c>
      <c r="E132" s="39" t="s">
        <v>4187</v>
      </c>
    </row>
    <row r="133" spans="1:16" ht="12.75">
      <c r="A133" t="s">
        <v>49</v>
      </c>
      <c s="34" t="s">
        <v>144</v>
      </c>
      <c s="34" t="s">
        <v>4188</v>
      </c>
      <c s="35" t="s">
        <v>47</v>
      </c>
      <c s="6" t="s">
        <v>4189</v>
      </c>
      <c s="36" t="s">
        <v>1848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4135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4136</v>
      </c>
    </row>
    <row r="136" spans="1:5" ht="51">
      <c r="A136" t="s">
        <v>58</v>
      </c>
      <c r="E136" s="39" t="s">
        <v>4187</v>
      </c>
    </row>
    <row r="137" spans="1:16" ht="12.75">
      <c r="A137" t="s">
        <v>49</v>
      </c>
      <c s="34" t="s">
        <v>147</v>
      </c>
      <c s="34" t="s">
        <v>4190</v>
      </c>
      <c s="35" t="s">
        <v>47</v>
      </c>
      <c s="6" t="s">
        <v>4191</v>
      </c>
      <c s="36" t="s">
        <v>1848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4135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4192</v>
      </c>
    </row>
    <row r="140" spans="1:5" ht="25.5">
      <c r="A140" t="s">
        <v>58</v>
      </c>
      <c r="E140" s="39" t="s">
        <v>4193</v>
      </c>
    </row>
    <row r="141" spans="1:16" ht="12.75">
      <c r="A141" t="s">
        <v>49</v>
      </c>
      <c s="34" t="s">
        <v>150</v>
      </c>
      <c s="34" t="s">
        <v>4194</v>
      </c>
      <c s="35" t="s">
        <v>47</v>
      </c>
      <c s="6" t="s">
        <v>4195</v>
      </c>
      <c s="36" t="s">
        <v>1848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4135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4192</v>
      </c>
    </row>
    <row r="144" spans="1:5" ht="25.5">
      <c r="A144" t="s">
        <v>58</v>
      </c>
      <c r="E144" s="39" t="s">
        <v>4196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369</v>
      </c>
      <c r="E8" s="30" t="s">
        <v>368</v>
      </c>
      <c r="J8" s="29">
        <f>0+J9+J126+J403</f>
      </c>
      <c s="29">
        <f>0+K9+K126+K403</f>
      </c>
      <c s="29">
        <f>0+L9+L126+L403</f>
      </c>
      <c s="29">
        <f>0+M9+M126+M403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371</v>
      </c>
      <c s="35" t="s">
        <v>5</v>
      </c>
      <c s="6" t="s">
        <v>372</v>
      </c>
      <c s="36" t="s">
        <v>205</v>
      </c>
      <c s="37">
        <v>1.335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256.725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25.673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235.053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384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102</v>
      </c>
      <c s="35" t="s">
        <v>5</v>
      </c>
      <c s="6" t="s">
        <v>103</v>
      </c>
      <c s="36" t="s">
        <v>93</v>
      </c>
      <c s="37">
        <v>815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108</v>
      </c>
      <c s="35" t="s">
        <v>5</v>
      </c>
      <c s="6" t="s">
        <v>109</v>
      </c>
      <c s="36" t="s">
        <v>93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387</v>
      </c>
      <c s="35" t="s">
        <v>5</v>
      </c>
      <c s="6" t="s">
        <v>388</v>
      </c>
      <c s="36" t="s">
        <v>93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120</v>
      </c>
      <c s="35" t="s">
        <v>5</v>
      </c>
      <c s="6" t="s">
        <v>121</v>
      </c>
      <c s="36" t="s">
        <v>93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389</v>
      </c>
      <c s="35" t="s">
        <v>5</v>
      </c>
      <c s="6" t="s">
        <v>390</v>
      </c>
      <c s="36" t="s">
        <v>93</v>
      </c>
      <c s="37">
        <v>815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393</v>
      </c>
      <c s="35" t="s">
        <v>5</v>
      </c>
      <c s="6" t="s">
        <v>394</v>
      </c>
      <c s="36" t="s">
        <v>93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395</v>
      </c>
      <c s="35" t="s">
        <v>5</v>
      </c>
      <c s="6" t="s">
        <v>396</v>
      </c>
      <c s="36" t="s">
        <v>93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113</v>
      </c>
      <c s="34" t="s">
        <v>401</v>
      </c>
      <c s="35" t="s">
        <v>5</v>
      </c>
      <c s="6" t="s">
        <v>402</v>
      </c>
      <c s="36" t="s">
        <v>100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122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128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131</v>
      </c>
      <c s="34" t="s">
        <v>411</v>
      </c>
      <c s="35" t="s">
        <v>5</v>
      </c>
      <c s="6" t="s">
        <v>412</v>
      </c>
      <c s="36" t="s">
        <v>100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413</v>
      </c>
      <c s="35" t="s">
        <v>5</v>
      </c>
      <c s="6" t="s">
        <v>414</v>
      </c>
      <c s="36" t="s">
        <v>100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415</v>
      </c>
      <c s="35" t="s">
        <v>5</v>
      </c>
      <c s="6" t="s">
        <v>416</v>
      </c>
      <c s="36" t="s">
        <v>417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418</v>
      </c>
      <c s="35" t="s">
        <v>5</v>
      </c>
      <c s="6" t="s">
        <v>419</v>
      </c>
      <c s="36" t="s">
        <v>205</v>
      </c>
      <c s="37">
        <v>1.335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25.5">
      <c r="A125" t="s">
        <v>58</v>
      </c>
      <c r="E125" s="39" t="s">
        <v>420</v>
      </c>
    </row>
    <row r="126" spans="1:13" ht="12.75">
      <c r="A126" t="s">
        <v>46</v>
      </c>
      <c r="C126" s="31" t="s">
        <v>27</v>
      </c>
      <c r="E126" s="33" t="s">
        <v>421</v>
      </c>
      <c r="J126" s="32">
        <f>0</f>
      </c>
      <c s="32">
        <f>0</f>
      </c>
      <c s="32">
        <f>0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</f>
      </c>
      <c s="32">
        <f>0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</f>
      </c>
    </row>
    <row r="127" spans="1:16" ht="12.75">
      <c r="A127" t="s">
        <v>49</v>
      </c>
      <c s="34" t="s">
        <v>147</v>
      </c>
      <c s="34" t="s">
        <v>422</v>
      </c>
      <c s="35" t="s">
        <v>5</v>
      </c>
      <c s="6" t="s">
        <v>423</v>
      </c>
      <c s="36" t="s">
        <v>424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150</v>
      </c>
      <c s="34" t="s">
        <v>425</v>
      </c>
      <c s="35" t="s">
        <v>5</v>
      </c>
      <c s="6" t="s">
        <v>426</v>
      </c>
      <c s="36" t="s">
        <v>424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153</v>
      </c>
      <c s="34" t="s">
        <v>427</v>
      </c>
      <c s="35" t="s">
        <v>5</v>
      </c>
      <c s="6" t="s">
        <v>428</v>
      </c>
      <c s="36" t="s">
        <v>93</v>
      </c>
      <c s="37">
        <v>200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429</v>
      </c>
      <c s="35" t="s">
        <v>5</v>
      </c>
      <c s="6" t="s">
        <v>430</v>
      </c>
      <c s="36" t="s">
        <v>134</v>
      </c>
      <c s="37">
        <v>0.5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431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76.5">
      <c r="A146" t="s">
        <v>58</v>
      </c>
      <c r="E146" s="39" t="s">
        <v>433</v>
      </c>
    </row>
    <row r="147" spans="1:16" ht="12.75">
      <c r="A147" t="s">
        <v>49</v>
      </c>
      <c s="34" t="s">
        <v>162</v>
      </c>
      <c s="34" t="s">
        <v>362</v>
      </c>
      <c s="35" t="s">
        <v>5</v>
      </c>
      <c s="6" t="s">
        <v>363</v>
      </c>
      <c s="36" t="s">
        <v>364</v>
      </c>
      <c s="37">
        <v>10.8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434</v>
      </c>
      <c s="35" t="s">
        <v>5</v>
      </c>
      <c s="6" t="s">
        <v>435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436</v>
      </c>
      <c s="35" t="s">
        <v>5</v>
      </c>
      <c s="6" t="s">
        <v>437</v>
      </c>
      <c s="36" t="s">
        <v>93</v>
      </c>
      <c s="37">
        <v>1800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438</v>
      </c>
      <c s="35" t="s">
        <v>5</v>
      </c>
      <c s="6" t="s">
        <v>439</v>
      </c>
      <c s="36" t="s">
        <v>440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441</v>
      </c>
      <c s="35" t="s">
        <v>5</v>
      </c>
      <c s="6" t="s">
        <v>442</v>
      </c>
      <c s="36" t="s">
        <v>93</v>
      </c>
      <c s="37">
        <v>1740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443</v>
      </c>
      <c s="35" t="s">
        <v>5</v>
      </c>
      <c s="6" t="s">
        <v>444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445</v>
      </c>
      <c s="35" t="s">
        <v>5</v>
      </c>
      <c s="6" t="s">
        <v>446</v>
      </c>
      <c s="36" t="s">
        <v>100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447</v>
      </c>
      <c s="35" t="s">
        <v>5</v>
      </c>
      <c s="6" t="s">
        <v>448</v>
      </c>
      <c s="36" t="s">
        <v>100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449</v>
      </c>
      <c s="35" t="s">
        <v>5</v>
      </c>
      <c s="6" t="s">
        <v>450</v>
      </c>
      <c s="36" t="s">
        <v>100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451</v>
      </c>
      <c s="35" t="s">
        <v>5</v>
      </c>
      <c s="6" t="s">
        <v>452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453</v>
      </c>
      <c s="35" t="s">
        <v>5</v>
      </c>
      <c s="6" t="s">
        <v>454</v>
      </c>
      <c s="36" t="s">
        <v>100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463</v>
      </c>
      <c s="35" t="s">
        <v>5</v>
      </c>
      <c s="6" t="s">
        <v>464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465</v>
      </c>
      <c s="35" t="s">
        <v>5</v>
      </c>
      <c s="6" t="s">
        <v>466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467</v>
      </c>
      <c s="35" t="s">
        <v>5</v>
      </c>
      <c s="6" t="s">
        <v>468</v>
      </c>
      <c s="36" t="s">
        <v>100</v>
      </c>
      <c s="37">
        <v>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469</v>
      </c>
      <c s="35" t="s">
        <v>5</v>
      </c>
      <c s="6" t="s">
        <v>470</v>
      </c>
      <c s="36" t="s">
        <v>100</v>
      </c>
      <c s="37">
        <v>11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471</v>
      </c>
      <c s="35" t="s">
        <v>5</v>
      </c>
      <c s="6" t="s">
        <v>472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473</v>
      </c>
      <c s="35" t="s">
        <v>5</v>
      </c>
      <c s="6" t="s">
        <v>474</v>
      </c>
      <c s="36" t="s">
        <v>100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475</v>
      </c>
      <c s="35" t="s">
        <v>5</v>
      </c>
      <c s="6" t="s">
        <v>476</v>
      </c>
      <c s="36" t="s">
        <v>100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481</v>
      </c>
      <c s="35" t="s">
        <v>5</v>
      </c>
      <c s="6" t="s">
        <v>482</v>
      </c>
      <c s="36" t="s">
        <v>100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483</v>
      </c>
      <c s="35" t="s">
        <v>5</v>
      </c>
      <c s="6" t="s">
        <v>484</v>
      </c>
      <c s="36" t="s">
        <v>100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49</v>
      </c>
      <c s="34" t="s">
        <v>242</v>
      </c>
      <c s="34" t="s">
        <v>485</v>
      </c>
      <c s="35" t="s">
        <v>5</v>
      </c>
      <c s="6" t="s">
        <v>486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25.5">
      <c r="A254" t="s">
        <v>58</v>
      </c>
      <c r="E254" s="39" t="s">
        <v>487</v>
      </c>
    </row>
    <row r="255" spans="1:16" ht="12.75">
      <c r="A255" t="s">
        <v>49</v>
      </c>
      <c s="34" t="s">
        <v>245</v>
      </c>
      <c s="34" t="s">
        <v>488</v>
      </c>
      <c s="35" t="s">
        <v>5</v>
      </c>
      <c s="6" t="s">
        <v>489</v>
      </c>
      <c s="36" t="s">
        <v>100</v>
      </c>
      <c s="37">
        <v>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490</v>
      </c>
      <c s="35" t="s">
        <v>5</v>
      </c>
      <c s="6" t="s">
        <v>491</v>
      </c>
      <c s="36" t="s">
        <v>100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492</v>
      </c>
      <c s="35" t="s">
        <v>5</v>
      </c>
      <c s="6" t="s">
        <v>493</v>
      </c>
      <c s="36" t="s">
        <v>100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494</v>
      </c>
      <c s="35" t="s">
        <v>5</v>
      </c>
      <c s="6" t="s">
        <v>495</v>
      </c>
      <c s="36" t="s">
        <v>93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496</v>
      </c>
      <c s="35" t="s">
        <v>5</v>
      </c>
      <c s="6" t="s">
        <v>497</v>
      </c>
      <c s="36" t="s">
        <v>93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498</v>
      </c>
      <c s="35" t="s">
        <v>5</v>
      </c>
      <c s="6" t="s">
        <v>499</v>
      </c>
      <c s="36" t="s">
        <v>100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500</v>
      </c>
      <c s="35" t="s">
        <v>5</v>
      </c>
      <c s="6" t="s">
        <v>501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502</v>
      </c>
      <c s="35" t="s">
        <v>5</v>
      </c>
      <c s="6" t="s">
        <v>503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508</v>
      </c>
      <c s="35" t="s">
        <v>5</v>
      </c>
      <c s="6" t="s">
        <v>509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510</v>
      </c>
      <c s="35" t="s">
        <v>5</v>
      </c>
      <c s="6" t="s">
        <v>511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514</v>
      </c>
      <c s="35" t="s">
        <v>5</v>
      </c>
      <c s="6" t="s">
        <v>515</v>
      </c>
      <c s="36" t="s">
        <v>100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516</v>
      </c>
      <c s="35" t="s">
        <v>5</v>
      </c>
      <c s="6" t="s">
        <v>517</v>
      </c>
      <c s="36" t="s">
        <v>93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520</v>
      </c>
      <c s="35" t="s">
        <v>5</v>
      </c>
      <c s="6" t="s">
        <v>521</v>
      </c>
      <c s="36" t="s">
        <v>100</v>
      </c>
      <c s="37">
        <v>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522</v>
      </c>
      <c s="35" t="s">
        <v>5</v>
      </c>
      <c s="6" t="s">
        <v>523</v>
      </c>
      <c s="36" t="s">
        <v>524</v>
      </c>
      <c s="37">
        <v>18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525</v>
      </c>
      <c s="35" t="s">
        <v>5</v>
      </c>
      <c s="6" t="s">
        <v>526</v>
      </c>
      <c s="36" t="s">
        <v>100</v>
      </c>
      <c s="37">
        <v>36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527</v>
      </c>
      <c s="35" t="s">
        <v>5</v>
      </c>
      <c s="6" t="s">
        <v>528</v>
      </c>
      <c s="36" t="s">
        <v>100</v>
      </c>
      <c s="37">
        <v>36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305</v>
      </c>
      <c s="34" t="s">
        <v>529</v>
      </c>
      <c s="35" t="s">
        <v>5</v>
      </c>
      <c s="6" t="s">
        <v>530</v>
      </c>
      <c s="36" t="s">
        <v>100</v>
      </c>
      <c s="37">
        <v>18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308</v>
      </c>
      <c s="34" t="s">
        <v>531</v>
      </c>
      <c s="35" t="s">
        <v>5</v>
      </c>
      <c s="6" t="s">
        <v>532</v>
      </c>
      <c s="36" t="s">
        <v>100</v>
      </c>
      <c s="37">
        <v>18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533</v>
      </c>
      <c s="35" t="s">
        <v>5</v>
      </c>
      <c s="6" t="s">
        <v>534</v>
      </c>
      <c s="36" t="s">
        <v>100</v>
      </c>
      <c s="37">
        <v>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02">
      <c r="A346" t="s">
        <v>58</v>
      </c>
      <c r="E346" s="39" t="s">
        <v>535</v>
      </c>
    </row>
    <row r="347" spans="1:16" ht="12.75">
      <c r="A347" t="s">
        <v>49</v>
      </c>
      <c s="34" t="s">
        <v>314</v>
      </c>
      <c s="34" t="s">
        <v>536</v>
      </c>
      <c s="35" t="s">
        <v>5</v>
      </c>
      <c s="6" t="s">
        <v>537</v>
      </c>
      <c s="36" t="s">
        <v>100</v>
      </c>
      <c s="37">
        <v>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02">
      <c r="A350" t="s">
        <v>58</v>
      </c>
      <c r="E350" s="39" t="s">
        <v>538</v>
      </c>
    </row>
    <row r="351" spans="1:16" ht="12.75">
      <c r="A351" t="s">
        <v>49</v>
      </c>
      <c s="34" t="s">
        <v>317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543</v>
      </c>
      <c s="35" t="s">
        <v>5</v>
      </c>
      <c s="6" t="s">
        <v>544</v>
      </c>
      <c s="36" t="s">
        <v>93</v>
      </c>
      <c s="37">
        <v>545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545</v>
      </c>
      <c s="35" t="s">
        <v>5</v>
      </c>
      <c s="6" t="s">
        <v>546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547</v>
      </c>
      <c s="35" t="s">
        <v>5</v>
      </c>
      <c s="6" t="s">
        <v>548</v>
      </c>
      <c s="36" t="s">
        <v>100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549</v>
      </c>
      <c s="35" t="s">
        <v>5</v>
      </c>
      <c s="6" t="s">
        <v>550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551</v>
      </c>
      <c s="35" t="s">
        <v>5</v>
      </c>
      <c s="6" t="s">
        <v>552</v>
      </c>
      <c s="36" t="s">
        <v>100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553</v>
      </c>
      <c s="35" t="s">
        <v>5</v>
      </c>
      <c s="6" t="s">
        <v>554</v>
      </c>
      <c s="36" t="s">
        <v>100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557</v>
      </c>
      <c s="35" t="s">
        <v>5</v>
      </c>
      <c s="6" t="s">
        <v>558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559</v>
      </c>
      <c s="35" t="s">
        <v>5</v>
      </c>
      <c s="6" t="s">
        <v>560</v>
      </c>
      <c s="36" t="s">
        <v>100</v>
      </c>
      <c s="37">
        <v>2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12.75">
      <c r="A399" t="s">
        <v>49</v>
      </c>
      <c s="34" t="s">
        <v>354</v>
      </c>
      <c s="34" t="s">
        <v>561</v>
      </c>
      <c s="35" t="s">
        <v>5</v>
      </c>
      <c s="6" t="s">
        <v>562</v>
      </c>
      <c s="36" t="s">
        <v>93</v>
      </c>
      <c s="37">
        <v>1335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02">
      <c r="A402" t="s">
        <v>58</v>
      </c>
      <c r="E402" s="39" t="s">
        <v>563</v>
      </c>
    </row>
    <row r="403" spans="1:13" ht="12.75">
      <c r="A403" t="s">
        <v>46</v>
      </c>
      <c r="C403" s="31" t="s">
        <v>26</v>
      </c>
      <c r="E403" s="33" t="s">
        <v>564</v>
      </c>
      <c r="J403" s="32">
        <f>0</f>
      </c>
      <c s="32">
        <f>0</f>
      </c>
      <c s="32">
        <f>0+L404+L408+L412+L416+L420</f>
      </c>
      <c s="32">
        <f>0+M404+M408+M412+M416+M420</f>
      </c>
    </row>
    <row r="404" spans="1:16" ht="25.5">
      <c r="A404" t="s">
        <v>49</v>
      </c>
      <c s="34" t="s">
        <v>358</v>
      </c>
      <c s="34" t="s">
        <v>565</v>
      </c>
      <c s="35" t="s">
        <v>5</v>
      </c>
      <c s="6" t="s">
        <v>566</v>
      </c>
      <c s="36" t="s">
        <v>52</v>
      </c>
      <c s="37">
        <v>48.78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361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  <row r="412" spans="1:16" ht="25.5">
      <c r="A412" t="s">
        <v>49</v>
      </c>
      <c s="34" t="s">
        <v>569</v>
      </c>
      <c s="34" t="s">
        <v>60</v>
      </c>
      <c s="35" t="s">
        <v>5</v>
      </c>
      <c s="6" t="s">
        <v>570</v>
      </c>
      <c s="36" t="s">
        <v>52</v>
      </c>
      <c s="37">
        <v>0.5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377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57</v>
      </c>
    </row>
    <row r="415" spans="1:5" ht="12.75">
      <c r="A415" t="s">
        <v>58</v>
      </c>
      <c r="E415" s="39" t="s">
        <v>59</v>
      </c>
    </row>
    <row r="416" spans="1:16" ht="25.5">
      <c r="A416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52</v>
      </c>
      <c s="37">
        <v>0.5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377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57</v>
      </c>
    </row>
    <row r="419" spans="1:5" ht="12.75">
      <c r="A419" t="s">
        <v>58</v>
      </c>
      <c r="E419" s="39" t="s">
        <v>59</v>
      </c>
    </row>
    <row r="420" spans="1:16" ht="25.5">
      <c r="A420" t="s">
        <v>49</v>
      </c>
      <c s="34" t="s">
        <v>574</v>
      </c>
      <c s="34" t="s">
        <v>575</v>
      </c>
      <c s="35" t="s">
        <v>5</v>
      </c>
      <c s="6" t="s">
        <v>576</v>
      </c>
      <c s="36" t="s">
        <v>52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377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56</v>
      </c>
      <c r="E422" s="40" t="s">
        <v>57</v>
      </c>
    </row>
    <row r="423" spans="1:5" ht="12.75">
      <c r="A423" t="s">
        <v>58</v>
      </c>
      <c r="E42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3194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3194</v>
      </c>
      <c r="E4" s="26" t="s">
        <v>3195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4199</v>
      </c>
      <c r="E8" s="30" t="s">
        <v>4198</v>
      </c>
      <c r="J8" s="29">
        <f>0+J9+J98+J111+J128+J133+J146+J175</f>
      </c>
      <c s="29">
        <f>0+K9+K98+K111+K128+K133+K146+K175</f>
      </c>
      <c s="29">
        <f>0+L9+L98+L111+L128+L133+L146+L175</f>
      </c>
      <c s="29">
        <f>0+M9+M98+M111+M128+M133+M146+M175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25.5">
      <c r="A10" t="s">
        <v>49</v>
      </c>
      <c s="34" t="s">
        <v>47</v>
      </c>
      <c s="34" t="s">
        <v>4200</v>
      </c>
      <c s="35" t="s">
        <v>5</v>
      </c>
      <c s="6" t="s">
        <v>4201</v>
      </c>
      <c s="36" t="s">
        <v>83</v>
      </c>
      <c s="37">
        <v>34.673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2965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38.25">
      <c r="A12" s="35" t="s">
        <v>56</v>
      </c>
      <c r="E12" s="40" t="s">
        <v>4202</v>
      </c>
    </row>
    <row r="13" spans="1:5" ht="12.75">
      <c r="A13" t="s">
        <v>58</v>
      </c>
      <c r="E13" s="39" t="s">
        <v>1304</v>
      </c>
    </row>
    <row r="14" spans="1:16" ht="12.75">
      <c r="A14" t="s">
        <v>49</v>
      </c>
      <c s="34" t="s">
        <v>27</v>
      </c>
      <c s="34" t="s">
        <v>2967</v>
      </c>
      <c s="35" t="s">
        <v>5</v>
      </c>
      <c s="6" t="s">
        <v>4203</v>
      </c>
      <c s="36" t="s">
        <v>83</v>
      </c>
      <c s="37">
        <v>34.673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2965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4204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2970</v>
      </c>
      <c s="35" t="s">
        <v>5</v>
      </c>
      <c s="6" t="s">
        <v>4205</v>
      </c>
      <c s="36" t="s">
        <v>83</v>
      </c>
      <c s="37">
        <v>624.114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2965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4206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3162</v>
      </c>
      <c s="35" t="s">
        <v>5</v>
      </c>
      <c s="6" t="s">
        <v>4207</v>
      </c>
      <c s="36" t="s">
        <v>52</v>
      </c>
      <c s="37">
        <v>86.683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2965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4208</v>
      </c>
    </row>
    <row r="25" spans="1:5" ht="12.75">
      <c r="A25" t="s">
        <v>58</v>
      </c>
      <c r="E25" s="39" t="s">
        <v>1304</v>
      </c>
    </row>
    <row r="26" spans="1:16" ht="25.5">
      <c r="A26" t="s">
        <v>49</v>
      </c>
      <c s="34" t="s">
        <v>67</v>
      </c>
      <c s="34" t="s">
        <v>4209</v>
      </c>
      <c s="35" t="s">
        <v>5</v>
      </c>
      <c s="6" t="s">
        <v>4210</v>
      </c>
      <c s="36" t="s">
        <v>79</v>
      </c>
      <c s="37">
        <v>114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2965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4211</v>
      </c>
    </row>
    <row r="29" spans="1:5" ht="12.75">
      <c r="A29" t="s">
        <v>58</v>
      </c>
      <c r="E29" s="39" t="s">
        <v>1304</v>
      </c>
    </row>
    <row r="30" spans="1:16" ht="12.75">
      <c r="A30" t="s">
        <v>49</v>
      </c>
      <c s="34" t="s">
        <v>70</v>
      </c>
      <c s="34" t="s">
        <v>2984</v>
      </c>
      <c s="35" t="s">
        <v>5</v>
      </c>
      <c s="6" t="s">
        <v>4212</v>
      </c>
      <c s="36" t="s">
        <v>83</v>
      </c>
      <c s="37">
        <v>31.206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2965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56</v>
      </c>
      <c r="E32" s="40" t="s">
        <v>4213</v>
      </c>
    </row>
    <row r="33" spans="1:5" ht="12.75">
      <c r="A33" t="s">
        <v>58</v>
      </c>
      <c r="E33" s="39" t="s">
        <v>1304</v>
      </c>
    </row>
    <row r="34" spans="1:16" ht="12.75">
      <c r="A34" t="s">
        <v>49</v>
      </c>
      <c s="34" t="s">
        <v>73</v>
      </c>
      <c s="34" t="s">
        <v>4214</v>
      </c>
      <c s="35" t="s">
        <v>5</v>
      </c>
      <c s="6" t="s">
        <v>4215</v>
      </c>
      <c s="36" t="s">
        <v>79</v>
      </c>
      <c s="37">
        <v>114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2965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4216</v>
      </c>
    </row>
    <row r="37" spans="1:5" ht="12.75">
      <c r="A37" t="s">
        <v>58</v>
      </c>
      <c r="E37" s="39" t="s">
        <v>1304</v>
      </c>
    </row>
    <row r="38" spans="1:16" ht="12.75">
      <c r="A38" t="s">
        <v>49</v>
      </c>
      <c s="34" t="s">
        <v>76</v>
      </c>
      <c s="34" t="s">
        <v>4217</v>
      </c>
      <c s="35" t="s">
        <v>47</v>
      </c>
      <c s="6" t="s">
        <v>4218</v>
      </c>
      <c s="36" t="s">
        <v>83</v>
      </c>
      <c s="37">
        <v>42.606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2965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4219</v>
      </c>
    </row>
    <row r="41" spans="1:5" ht="12.75">
      <c r="A41" t="s">
        <v>58</v>
      </c>
      <c r="E41" s="39" t="s">
        <v>1304</v>
      </c>
    </row>
    <row r="42" spans="1:16" ht="25.5">
      <c r="A42" t="s">
        <v>49</v>
      </c>
      <c s="34" t="s">
        <v>80</v>
      </c>
      <c s="34" t="s">
        <v>4220</v>
      </c>
      <c s="35" t="s">
        <v>5</v>
      </c>
      <c s="6" t="s">
        <v>4221</v>
      </c>
      <c s="36" t="s">
        <v>83</v>
      </c>
      <c s="37">
        <v>596.484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2965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4222</v>
      </c>
    </row>
    <row r="45" spans="1:5" ht="12.75">
      <c r="A45" t="s">
        <v>58</v>
      </c>
      <c r="E45" s="39" t="s">
        <v>1304</v>
      </c>
    </row>
    <row r="46" spans="1:16" ht="12.75">
      <c r="A46" t="s">
        <v>49</v>
      </c>
      <c s="34" t="s">
        <v>84</v>
      </c>
      <c s="34" t="s">
        <v>4223</v>
      </c>
      <c s="35" t="s">
        <v>5</v>
      </c>
      <c s="6" t="s">
        <v>4224</v>
      </c>
      <c s="36" t="s">
        <v>83</v>
      </c>
      <c s="37">
        <v>31.206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2965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4225</v>
      </c>
    </row>
    <row r="49" spans="1:5" ht="12.75">
      <c r="A49" t="s">
        <v>58</v>
      </c>
      <c r="E49" s="39" t="s">
        <v>1304</v>
      </c>
    </row>
    <row r="50" spans="1:16" ht="12.75">
      <c r="A50" t="s">
        <v>49</v>
      </c>
      <c s="34" t="s">
        <v>87</v>
      </c>
      <c s="34" t="s">
        <v>4226</v>
      </c>
      <c s="35" t="s">
        <v>5</v>
      </c>
      <c s="6" t="s">
        <v>4227</v>
      </c>
      <c s="36" t="s">
        <v>52</v>
      </c>
      <c s="37">
        <v>62.412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2965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4228</v>
      </c>
    </row>
    <row r="53" spans="1:5" ht="12.75">
      <c r="A53" t="s">
        <v>58</v>
      </c>
      <c r="E53" s="39" t="s">
        <v>1304</v>
      </c>
    </row>
    <row r="54" spans="1:16" ht="12.75">
      <c r="A54" t="s">
        <v>49</v>
      </c>
      <c s="34" t="s">
        <v>90</v>
      </c>
      <c s="34" t="s">
        <v>4229</v>
      </c>
      <c s="35" t="s">
        <v>5</v>
      </c>
      <c s="6" t="s">
        <v>4230</v>
      </c>
      <c s="36" t="s">
        <v>83</v>
      </c>
      <c s="37">
        <v>11.4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2965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4231</v>
      </c>
    </row>
    <row r="57" spans="1:5" ht="12.75">
      <c r="A57" t="s">
        <v>58</v>
      </c>
      <c r="E57" s="39" t="s">
        <v>1304</v>
      </c>
    </row>
    <row r="58" spans="1:16" ht="12.75">
      <c r="A58" t="s">
        <v>49</v>
      </c>
      <c s="34" t="s">
        <v>94</v>
      </c>
      <c s="34" t="s">
        <v>4232</v>
      </c>
      <c s="35" t="s">
        <v>5</v>
      </c>
      <c s="6" t="s">
        <v>4233</v>
      </c>
      <c s="36" t="s">
        <v>52</v>
      </c>
      <c s="37">
        <v>22.8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2965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4234</v>
      </c>
    </row>
    <row r="61" spans="1:5" ht="12.75">
      <c r="A61" t="s">
        <v>58</v>
      </c>
      <c r="E61" s="39" t="s">
        <v>1304</v>
      </c>
    </row>
    <row r="62" spans="1:16" ht="12.75">
      <c r="A62" t="s">
        <v>49</v>
      </c>
      <c s="34" t="s">
        <v>97</v>
      </c>
      <c s="34" t="s">
        <v>4235</v>
      </c>
      <c s="35" t="s">
        <v>5</v>
      </c>
      <c s="6" t="s">
        <v>4236</v>
      </c>
      <c s="36" t="s">
        <v>79</v>
      </c>
      <c s="37">
        <v>114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2965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4237</v>
      </c>
    </row>
    <row r="65" spans="1:5" ht="12.75">
      <c r="A65" t="s">
        <v>58</v>
      </c>
      <c r="E65" s="39" t="s">
        <v>1304</v>
      </c>
    </row>
    <row r="66" spans="1:16" ht="12.75">
      <c r="A66" t="s">
        <v>49</v>
      </c>
      <c s="34" t="s">
        <v>101</v>
      </c>
      <c s="34" t="s">
        <v>4238</v>
      </c>
      <c s="35" t="s">
        <v>5</v>
      </c>
      <c s="6" t="s">
        <v>4239</v>
      </c>
      <c s="36" t="s">
        <v>1994</v>
      </c>
      <c s="37">
        <v>4.56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2965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4240</v>
      </c>
    </row>
    <row r="69" spans="1:5" ht="12.75">
      <c r="A69" t="s">
        <v>58</v>
      </c>
      <c r="E69" s="39" t="s">
        <v>1304</v>
      </c>
    </row>
    <row r="70" spans="1:16" ht="12.75">
      <c r="A70" t="s">
        <v>49</v>
      </c>
      <c s="34" t="s">
        <v>104</v>
      </c>
      <c s="34" t="s">
        <v>4241</v>
      </c>
      <c s="35" t="s">
        <v>5</v>
      </c>
      <c s="6" t="s">
        <v>4242</v>
      </c>
      <c s="36" t="s">
        <v>83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2965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4243</v>
      </c>
    </row>
    <row r="73" spans="1:5" ht="12.75">
      <c r="A73" t="s">
        <v>58</v>
      </c>
      <c r="E73" s="39" t="s">
        <v>1304</v>
      </c>
    </row>
    <row r="74" spans="1:16" ht="12.75">
      <c r="A74" t="s">
        <v>49</v>
      </c>
      <c s="34" t="s">
        <v>107</v>
      </c>
      <c s="34" t="s">
        <v>4244</v>
      </c>
      <c s="35" t="s">
        <v>5</v>
      </c>
      <c s="6" t="s">
        <v>4245</v>
      </c>
      <c s="36" t="s">
        <v>93</v>
      </c>
      <c s="37">
        <v>23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2965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1304</v>
      </c>
    </row>
    <row r="78" spans="1:16" ht="25.5">
      <c r="A78" t="s">
        <v>49</v>
      </c>
      <c s="34" t="s">
        <v>110</v>
      </c>
      <c s="34" t="s">
        <v>4246</v>
      </c>
      <c s="35" t="s">
        <v>5</v>
      </c>
      <c s="6" t="s">
        <v>4247</v>
      </c>
      <c s="36" t="s">
        <v>83</v>
      </c>
      <c s="37">
        <v>4.48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2965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4248</v>
      </c>
    </row>
    <row r="81" spans="1:5" ht="12.75">
      <c r="A81" t="s">
        <v>58</v>
      </c>
      <c r="E81" s="39" t="s">
        <v>1304</v>
      </c>
    </row>
    <row r="82" spans="1:16" ht="12.75">
      <c r="A82" t="s">
        <v>49</v>
      </c>
      <c s="34" t="s">
        <v>113</v>
      </c>
      <c s="34" t="s">
        <v>4249</v>
      </c>
      <c s="35" t="s">
        <v>5</v>
      </c>
      <c s="6" t="s">
        <v>4250</v>
      </c>
      <c s="36" t="s">
        <v>83</v>
      </c>
      <c s="37">
        <v>1.344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2965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4251</v>
      </c>
    </row>
    <row r="85" spans="1:5" ht="12.75">
      <c r="A85" t="s">
        <v>58</v>
      </c>
      <c r="E85" s="39" t="s">
        <v>1304</v>
      </c>
    </row>
    <row r="86" spans="1:16" ht="12.75">
      <c r="A86" t="s">
        <v>49</v>
      </c>
      <c s="34" t="s">
        <v>116</v>
      </c>
      <c s="34" t="s">
        <v>4217</v>
      </c>
      <c s="35" t="s">
        <v>5</v>
      </c>
      <c s="6" t="s">
        <v>4218</v>
      </c>
      <c s="36" t="s">
        <v>83</v>
      </c>
      <c s="37">
        <v>4.48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2965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4252</v>
      </c>
    </row>
    <row r="89" spans="1:5" ht="12.75">
      <c r="A89" t="s">
        <v>58</v>
      </c>
      <c r="E89" s="39" t="s">
        <v>1304</v>
      </c>
    </row>
    <row r="90" spans="1:16" ht="25.5">
      <c r="A90" t="s">
        <v>49</v>
      </c>
      <c s="34" t="s">
        <v>119</v>
      </c>
      <c s="34" t="s">
        <v>4220</v>
      </c>
      <c s="35" t="s">
        <v>47</v>
      </c>
      <c s="6" t="s">
        <v>4221</v>
      </c>
      <c s="36" t="s">
        <v>83</v>
      </c>
      <c s="37">
        <v>62.72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2965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4253</v>
      </c>
    </row>
    <row r="93" spans="1:5" ht="12.75">
      <c r="A93" t="s">
        <v>58</v>
      </c>
      <c r="E93" s="39" t="s">
        <v>1304</v>
      </c>
    </row>
    <row r="94" spans="1:16" ht="12.75">
      <c r="A94" t="s">
        <v>49</v>
      </c>
      <c s="34" t="s">
        <v>122</v>
      </c>
      <c s="34" t="s">
        <v>3184</v>
      </c>
      <c s="35" t="s">
        <v>5</v>
      </c>
      <c s="6" t="s">
        <v>4254</v>
      </c>
      <c s="36" t="s">
        <v>52</v>
      </c>
      <c s="37">
        <v>8.064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2965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4255</v>
      </c>
    </row>
    <row r="97" spans="1:5" ht="12.75">
      <c r="A97" t="s">
        <v>58</v>
      </c>
      <c r="E97" s="39" t="s">
        <v>1304</v>
      </c>
    </row>
    <row r="98" spans="1:13" ht="12.75">
      <c r="A98" t="s">
        <v>46</v>
      </c>
      <c r="C98" s="31" t="s">
        <v>27</v>
      </c>
      <c r="E98" s="33" t="s">
        <v>4019</v>
      </c>
      <c r="J98" s="32">
        <f>0</f>
      </c>
      <c s="32">
        <f>0</f>
      </c>
      <c s="32">
        <f>0+L99+L103+L107</f>
      </c>
      <c s="32">
        <f>0+M99+M103+M107</f>
      </c>
    </row>
    <row r="99" spans="1:16" ht="12.75">
      <c r="A99" t="s">
        <v>49</v>
      </c>
      <c s="34" t="s">
        <v>125</v>
      </c>
      <c s="34" t="s">
        <v>4256</v>
      </c>
      <c s="35" t="s">
        <v>5</v>
      </c>
      <c s="6" t="s">
        <v>4257</v>
      </c>
      <c s="36" t="s">
        <v>83</v>
      </c>
      <c s="37">
        <v>4.48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2965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4258</v>
      </c>
    </row>
    <row r="102" spans="1:5" ht="12.75">
      <c r="A102" t="s">
        <v>58</v>
      </c>
      <c r="E102" s="39" t="s">
        <v>1304</v>
      </c>
    </row>
    <row r="103" spans="1:16" ht="12.75">
      <c r="A103" t="s">
        <v>49</v>
      </c>
      <c s="34" t="s">
        <v>128</v>
      </c>
      <c s="34" t="s">
        <v>4259</v>
      </c>
      <c s="35" t="s">
        <v>5</v>
      </c>
      <c s="6" t="s">
        <v>4260</v>
      </c>
      <c s="36" t="s">
        <v>100</v>
      </c>
      <c s="37">
        <v>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2965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4261</v>
      </c>
    </row>
    <row r="106" spans="1:5" ht="12.75">
      <c r="A106" t="s">
        <v>58</v>
      </c>
      <c r="E106" s="39" t="s">
        <v>1304</v>
      </c>
    </row>
    <row r="107" spans="1:16" ht="12.75">
      <c r="A107" t="s">
        <v>49</v>
      </c>
      <c s="34" t="s">
        <v>131</v>
      </c>
      <c s="34" t="s">
        <v>4262</v>
      </c>
      <c s="35" t="s">
        <v>5</v>
      </c>
      <c s="6" t="s">
        <v>4263</v>
      </c>
      <c s="36" t="s">
        <v>83</v>
      </c>
      <c s="37">
        <v>0.473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2965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4264</v>
      </c>
    </row>
    <row r="110" spans="1:5" ht="12.75">
      <c r="A110" t="s">
        <v>58</v>
      </c>
      <c r="E110" s="39" t="s">
        <v>1304</v>
      </c>
    </row>
    <row r="111" spans="1:13" ht="12.75">
      <c r="A111" t="s">
        <v>46</v>
      </c>
      <c r="C111" s="31" t="s">
        <v>26</v>
      </c>
      <c r="E111" s="33" t="s">
        <v>2448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135</v>
      </c>
      <c s="34" t="s">
        <v>4265</v>
      </c>
      <c s="35" t="s">
        <v>5</v>
      </c>
      <c s="6" t="s">
        <v>4266</v>
      </c>
      <c s="36" t="s">
        <v>100</v>
      </c>
      <c s="37">
        <v>35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2965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4267</v>
      </c>
    </row>
    <row r="115" spans="1:5" ht="12.75">
      <c r="A115" t="s">
        <v>58</v>
      </c>
      <c r="E115" s="39" t="s">
        <v>1304</v>
      </c>
    </row>
    <row r="116" spans="1:16" ht="12.75">
      <c r="A116" t="s">
        <v>49</v>
      </c>
      <c s="34" t="s">
        <v>138</v>
      </c>
      <c s="34" t="s">
        <v>4268</v>
      </c>
      <c s="35" t="s">
        <v>5</v>
      </c>
      <c s="6" t="s">
        <v>4269</v>
      </c>
      <c s="36" t="s">
        <v>100</v>
      </c>
      <c s="37">
        <v>35.35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2965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4270</v>
      </c>
    </row>
    <row r="119" spans="1:5" ht="12.75">
      <c r="A119" t="s">
        <v>58</v>
      </c>
      <c r="E119" s="39" t="s">
        <v>1304</v>
      </c>
    </row>
    <row r="120" spans="1:16" ht="12.75">
      <c r="A120" t="s">
        <v>49</v>
      </c>
      <c s="34" t="s">
        <v>141</v>
      </c>
      <c s="34" t="s">
        <v>4271</v>
      </c>
      <c s="35" t="s">
        <v>5</v>
      </c>
      <c s="6" t="s">
        <v>4272</v>
      </c>
      <c s="36" t="s">
        <v>93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2965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4273</v>
      </c>
    </row>
    <row r="123" spans="1:5" ht="12.75">
      <c r="A123" t="s">
        <v>58</v>
      </c>
      <c r="E123" s="39" t="s">
        <v>1304</v>
      </c>
    </row>
    <row r="124" spans="1:16" ht="12.75">
      <c r="A124" t="s">
        <v>49</v>
      </c>
      <c s="34" t="s">
        <v>144</v>
      </c>
      <c s="34" t="s">
        <v>4274</v>
      </c>
      <c s="35" t="s">
        <v>5</v>
      </c>
      <c s="6" t="s">
        <v>4275</v>
      </c>
      <c s="36" t="s">
        <v>79</v>
      </c>
      <c s="37">
        <v>70.4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2965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4276</v>
      </c>
    </row>
    <row r="127" spans="1:5" ht="12.75">
      <c r="A127" t="s">
        <v>58</v>
      </c>
      <c r="E127" s="39" t="s">
        <v>1304</v>
      </c>
    </row>
    <row r="128" spans="1:13" ht="12.75">
      <c r="A128" t="s">
        <v>46</v>
      </c>
      <c r="C128" s="31" t="s">
        <v>171</v>
      </c>
      <c r="E128" s="33" t="s">
        <v>3220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147</v>
      </c>
      <c s="34" t="s">
        <v>1278</v>
      </c>
      <c s="35" t="s">
        <v>5</v>
      </c>
      <c s="6" t="s">
        <v>4277</v>
      </c>
      <c s="36" t="s">
        <v>3222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2356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4278</v>
      </c>
    </row>
    <row r="132" spans="1:5" ht="12.75">
      <c r="A132" t="s">
        <v>58</v>
      </c>
      <c r="E132" s="39" t="s">
        <v>3224</v>
      </c>
    </row>
    <row r="133" spans="1:13" ht="12.75">
      <c r="A133" t="s">
        <v>46</v>
      </c>
      <c r="C133" s="31" t="s">
        <v>3493</v>
      </c>
      <c r="E133" s="33" t="s">
        <v>2642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174</v>
      </c>
      <c s="34" t="s">
        <v>3110</v>
      </c>
      <c s="35" t="s">
        <v>5</v>
      </c>
      <c s="6" t="s">
        <v>3111</v>
      </c>
      <c s="36" t="s">
        <v>79</v>
      </c>
      <c s="37">
        <v>216.462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2965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4279</v>
      </c>
    </row>
    <row r="137" spans="1:5" ht="12.75">
      <c r="A137" t="s">
        <v>58</v>
      </c>
      <c r="E137" s="39" t="s">
        <v>1304</v>
      </c>
    </row>
    <row r="138" spans="1:16" ht="12.75">
      <c r="A138" t="s">
        <v>49</v>
      </c>
      <c s="34" t="s">
        <v>177</v>
      </c>
      <c s="34" t="s">
        <v>3113</v>
      </c>
      <c s="35" t="s">
        <v>5</v>
      </c>
      <c s="6" t="s">
        <v>3114</v>
      </c>
      <c s="36" t="s">
        <v>79</v>
      </c>
      <c s="37">
        <v>216.462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2965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1304</v>
      </c>
    </row>
    <row r="142" spans="1:16" ht="12.75">
      <c r="A142" t="s">
        <v>49</v>
      </c>
      <c s="34" t="s">
        <v>180</v>
      </c>
      <c s="34" t="s">
        <v>3115</v>
      </c>
      <c s="35" t="s">
        <v>5</v>
      </c>
      <c s="6" t="s">
        <v>3116</v>
      </c>
      <c s="36" t="s">
        <v>79</v>
      </c>
      <c s="37">
        <v>216.462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2965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1304</v>
      </c>
    </row>
    <row r="146" spans="1:13" ht="12.75">
      <c r="A146" t="s">
        <v>46</v>
      </c>
      <c r="C146" s="31" t="s">
        <v>354</v>
      </c>
      <c r="E146" s="33" t="s">
        <v>3171</v>
      </c>
      <c r="J146" s="32">
        <f>0</f>
      </c>
      <c s="32">
        <f>0</f>
      </c>
      <c s="32">
        <f>0+L147+L151+L155+L159+L163+L167+L171</f>
      </c>
      <c s="32">
        <f>0+M147+M151+M155+M159+M163+M167+M171</f>
      </c>
    </row>
    <row r="147" spans="1:16" ht="12.75">
      <c r="A147" t="s">
        <v>49</v>
      </c>
      <c s="34" t="s">
        <v>150</v>
      </c>
      <c s="34" t="s">
        <v>4280</v>
      </c>
      <c s="35" t="s">
        <v>5</v>
      </c>
      <c s="6" t="s">
        <v>4281</v>
      </c>
      <c s="36" t="s">
        <v>83</v>
      </c>
      <c s="37">
        <v>284.544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2965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56</v>
      </c>
      <c r="E149" s="40" t="s">
        <v>4282</v>
      </c>
    </row>
    <row r="150" spans="1:5" ht="12.75">
      <c r="A150" t="s">
        <v>58</v>
      </c>
      <c r="E150" s="39" t="s">
        <v>1304</v>
      </c>
    </row>
    <row r="151" spans="1:16" ht="12.75">
      <c r="A151" t="s">
        <v>49</v>
      </c>
      <c s="34" t="s">
        <v>153</v>
      </c>
      <c s="34" t="s">
        <v>3178</v>
      </c>
      <c s="35" t="s">
        <v>5</v>
      </c>
      <c s="6" t="s">
        <v>4283</v>
      </c>
      <c s="36" t="s">
        <v>52</v>
      </c>
      <c s="37">
        <v>128.045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2965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4284</v>
      </c>
    </row>
    <row r="154" spans="1:5" ht="12.75">
      <c r="A154" t="s">
        <v>58</v>
      </c>
      <c r="E154" s="39" t="s">
        <v>1304</v>
      </c>
    </row>
    <row r="155" spans="1:16" ht="12.75">
      <c r="A155" t="s">
        <v>49</v>
      </c>
      <c s="34" t="s">
        <v>156</v>
      </c>
      <c s="34" t="s">
        <v>3181</v>
      </c>
      <c s="35" t="s">
        <v>5</v>
      </c>
      <c s="6" t="s">
        <v>4285</v>
      </c>
      <c s="36" t="s">
        <v>52</v>
      </c>
      <c s="37">
        <v>3457.215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2965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4286</v>
      </c>
    </row>
    <row r="158" spans="1:5" ht="12.75">
      <c r="A158" t="s">
        <v>58</v>
      </c>
      <c r="E158" s="39" t="s">
        <v>1304</v>
      </c>
    </row>
    <row r="159" spans="1:16" ht="25.5">
      <c r="A159" t="s">
        <v>49</v>
      </c>
      <c s="34" t="s">
        <v>159</v>
      </c>
      <c s="34" t="s">
        <v>3165</v>
      </c>
      <c s="35" t="s">
        <v>5</v>
      </c>
      <c s="6" t="s">
        <v>4287</v>
      </c>
      <c s="36" t="s">
        <v>52</v>
      </c>
      <c s="37">
        <v>11.688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2965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4288</v>
      </c>
    </row>
    <row r="162" spans="1:5" ht="12.75">
      <c r="A162" t="s">
        <v>58</v>
      </c>
      <c r="E162" s="39" t="s">
        <v>1304</v>
      </c>
    </row>
    <row r="163" spans="1:16" ht="25.5">
      <c r="A163" t="s">
        <v>49</v>
      </c>
      <c s="34" t="s">
        <v>162</v>
      </c>
      <c s="34" t="s">
        <v>3491</v>
      </c>
      <c s="35" t="s">
        <v>5</v>
      </c>
      <c s="6" t="s">
        <v>4289</v>
      </c>
      <c s="36" t="s">
        <v>52</v>
      </c>
      <c s="37">
        <v>4.075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2965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4290</v>
      </c>
    </row>
    <row r="166" spans="1:5" ht="12.75">
      <c r="A166" t="s">
        <v>58</v>
      </c>
      <c r="E166" s="39" t="s">
        <v>1304</v>
      </c>
    </row>
    <row r="167" spans="1:16" ht="25.5">
      <c r="A167" t="s">
        <v>49</v>
      </c>
      <c s="34" t="s">
        <v>165</v>
      </c>
      <c s="34" t="s">
        <v>2972</v>
      </c>
      <c s="35" t="s">
        <v>5</v>
      </c>
      <c s="6" t="s">
        <v>4207</v>
      </c>
      <c s="36" t="s">
        <v>52</v>
      </c>
      <c s="37">
        <v>54.16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2356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4291</v>
      </c>
    </row>
    <row r="170" spans="1:5" ht="12.75">
      <c r="A170" t="s">
        <v>58</v>
      </c>
      <c r="E170" s="39" t="s">
        <v>3364</v>
      </c>
    </row>
    <row r="171" spans="1:16" ht="25.5">
      <c r="A171" t="s">
        <v>49</v>
      </c>
      <c s="34" t="s">
        <v>168</v>
      </c>
      <c s="34" t="s">
        <v>3639</v>
      </c>
      <c s="35" t="s">
        <v>5</v>
      </c>
      <c s="6" t="s">
        <v>4292</v>
      </c>
      <c s="36" t="s">
        <v>52</v>
      </c>
      <c s="37">
        <v>57.569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2356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56</v>
      </c>
      <c r="E173" s="40" t="s">
        <v>4293</v>
      </c>
    </row>
    <row r="174" spans="1:5" ht="12.75">
      <c r="A174" t="s">
        <v>58</v>
      </c>
      <c r="E174" s="39" t="s">
        <v>3364</v>
      </c>
    </row>
    <row r="175" spans="1:13" ht="12.75">
      <c r="A175" t="s">
        <v>46</v>
      </c>
      <c r="C175" s="31" t="s">
        <v>3187</v>
      </c>
      <c r="E175" s="33" t="s">
        <v>2590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171</v>
      </c>
      <c s="34" t="s">
        <v>3188</v>
      </c>
      <c s="35" t="s">
        <v>5</v>
      </c>
      <c s="6" t="s">
        <v>4294</v>
      </c>
      <c s="36" t="s">
        <v>52</v>
      </c>
      <c s="37">
        <v>100.991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2965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4295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4295</v>
      </c>
      <c r="E4" s="26" t="s">
        <v>4296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4299</v>
      </c>
      <c r="E8" s="30" t="s">
        <v>4298</v>
      </c>
      <c r="J8" s="29">
        <f>0+J9+J38+J63+J148+J173+J182+J267</f>
      </c>
      <c s="29">
        <f>0+K9+K38+K63+K148+K173+K182+K267</f>
      </c>
      <c s="29">
        <f>0+L9+L38+L63+L148+L173+L182+L267</f>
      </c>
      <c s="29">
        <f>0+M9+M38+M63+M148+M173+M182+M267</f>
      </c>
    </row>
    <row r="9" spans="1:13" ht="12.75">
      <c r="A9" t="s">
        <v>46</v>
      </c>
      <c r="C9" s="31" t="s">
        <v>47</v>
      </c>
      <c r="E9" s="33" t="s">
        <v>4300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4301</v>
      </c>
      <c s="35" t="s">
        <v>5</v>
      </c>
      <c s="6" t="s">
        <v>4302</v>
      </c>
      <c s="36" t="s">
        <v>83</v>
      </c>
      <c s="37">
        <v>16.2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4303</v>
      </c>
    </row>
    <row r="13" spans="1:5" ht="216.75">
      <c r="A13" t="s">
        <v>58</v>
      </c>
      <c r="E13" s="39" t="s">
        <v>4304</v>
      </c>
    </row>
    <row r="14" spans="1:16" ht="25.5">
      <c r="A14" t="s">
        <v>49</v>
      </c>
      <c s="34" t="s">
        <v>27</v>
      </c>
      <c s="34" t="s">
        <v>4305</v>
      </c>
      <c s="35" t="s">
        <v>5</v>
      </c>
      <c s="6" t="s">
        <v>4306</v>
      </c>
      <c s="36" t="s">
        <v>1519</v>
      </c>
      <c s="37">
        <v>390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4303</v>
      </c>
    </row>
    <row r="17" spans="1:5" ht="127.5">
      <c r="A17" t="s">
        <v>58</v>
      </c>
      <c r="E17" s="39" t="s">
        <v>4307</v>
      </c>
    </row>
    <row r="18" spans="1:16" ht="12.75">
      <c r="A18" t="s">
        <v>49</v>
      </c>
      <c s="34" t="s">
        <v>26</v>
      </c>
      <c s="34" t="s">
        <v>4308</v>
      </c>
      <c s="35" t="s">
        <v>5</v>
      </c>
      <c s="6" t="s">
        <v>4309</v>
      </c>
      <c s="36" t="s">
        <v>100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4303</v>
      </c>
    </row>
    <row r="21" spans="1:5" ht="89.25">
      <c r="A21" t="s">
        <v>58</v>
      </c>
      <c r="E21" s="39" t="s">
        <v>4310</v>
      </c>
    </row>
    <row r="22" spans="1:16" ht="12.75">
      <c r="A22" t="s">
        <v>49</v>
      </c>
      <c s="34" t="s">
        <v>64</v>
      </c>
      <c s="34" t="s">
        <v>4311</v>
      </c>
      <c s="35" t="s">
        <v>5</v>
      </c>
      <c s="6" t="s">
        <v>4312</v>
      </c>
      <c s="36" t="s">
        <v>100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4313</v>
      </c>
    </row>
    <row r="25" spans="1:5" ht="76.5">
      <c r="A25" t="s">
        <v>58</v>
      </c>
      <c r="E25" s="39" t="s">
        <v>4314</v>
      </c>
    </row>
    <row r="26" spans="1:16" ht="12.75">
      <c r="A26" t="s">
        <v>49</v>
      </c>
      <c s="34" t="s">
        <v>67</v>
      </c>
      <c s="34" t="s">
        <v>4315</v>
      </c>
      <c s="35" t="s">
        <v>5</v>
      </c>
      <c s="6" t="s">
        <v>4316</v>
      </c>
      <c s="36" t="s">
        <v>83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4317</v>
      </c>
    </row>
    <row r="29" spans="1:5" ht="153">
      <c r="A29" t="s">
        <v>58</v>
      </c>
      <c r="E29" s="39" t="s">
        <v>4318</v>
      </c>
    </row>
    <row r="30" spans="1:16" ht="12.75">
      <c r="A30" t="s">
        <v>49</v>
      </c>
      <c s="34" t="s">
        <v>70</v>
      </c>
      <c s="34" t="s">
        <v>4319</v>
      </c>
      <c s="35" t="s">
        <v>5</v>
      </c>
      <c s="6" t="s">
        <v>4320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4321</v>
      </c>
    </row>
    <row r="33" spans="1:5" ht="114.75">
      <c r="A33" t="s">
        <v>58</v>
      </c>
      <c r="E33" s="39" t="s">
        <v>4322</v>
      </c>
    </row>
    <row r="34" spans="1:16" ht="25.5">
      <c r="A34" t="s">
        <v>49</v>
      </c>
      <c s="34" t="s">
        <v>73</v>
      </c>
      <c s="34" t="s">
        <v>4323</v>
      </c>
      <c s="35" t="s">
        <v>5</v>
      </c>
      <c s="6" t="s">
        <v>4324</v>
      </c>
      <c s="36" t="s">
        <v>329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4321</v>
      </c>
    </row>
    <row r="37" spans="1:5" ht="89.25">
      <c r="A37" t="s">
        <v>58</v>
      </c>
      <c r="E37" s="39" t="s">
        <v>4325</v>
      </c>
    </row>
    <row r="38" spans="1:13" ht="12.75">
      <c r="A38" t="s">
        <v>46</v>
      </c>
      <c r="C38" s="31" t="s">
        <v>27</v>
      </c>
      <c r="E38" s="33" t="s">
        <v>4326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49</v>
      </c>
      <c s="34" t="s">
        <v>76</v>
      </c>
      <c s="34" t="s">
        <v>4327</v>
      </c>
      <c s="35" t="s">
        <v>5</v>
      </c>
      <c s="6" t="s">
        <v>4328</v>
      </c>
      <c s="36" t="s">
        <v>100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4313</v>
      </c>
    </row>
    <row r="42" spans="1:5" ht="102">
      <c r="A42" t="s">
        <v>58</v>
      </c>
      <c r="E42" s="39" t="s">
        <v>4329</v>
      </c>
    </row>
    <row r="43" spans="1:16" ht="12.75">
      <c r="A43" t="s">
        <v>49</v>
      </c>
      <c s="34" t="s">
        <v>80</v>
      </c>
      <c s="34" t="s">
        <v>4330</v>
      </c>
      <c s="35" t="s">
        <v>5</v>
      </c>
      <c s="6" t="s">
        <v>4331</v>
      </c>
      <c s="36" t="s">
        <v>93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4332</v>
      </c>
    </row>
    <row r="46" spans="1:5" ht="102">
      <c r="A46" t="s">
        <v>58</v>
      </c>
      <c r="E46" s="39" t="s">
        <v>4333</v>
      </c>
    </row>
    <row r="47" spans="1:16" ht="25.5">
      <c r="A47" t="s">
        <v>49</v>
      </c>
      <c s="34" t="s">
        <v>84</v>
      </c>
      <c s="34" t="s">
        <v>4334</v>
      </c>
      <c s="35" t="s">
        <v>5</v>
      </c>
      <c s="6" t="s">
        <v>4335</v>
      </c>
      <c s="36" t="s">
        <v>100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4336</v>
      </c>
    </row>
    <row r="50" spans="1:5" ht="114.75">
      <c r="A50" t="s">
        <v>58</v>
      </c>
      <c r="E50" s="39" t="s">
        <v>4337</v>
      </c>
    </row>
    <row r="51" spans="1:16" ht="12.75">
      <c r="A51" t="s">
        <v>49</v>
      </c>
      <c s="34" t="s">
        <v>87</v>
      </c>
      <c s="34" t="s">
        <v>4338</v>
      </c>
      <c s="35" t="s">
        <v>5</v>
      </c>
      <c s="6" t="s">
        <v>4339</v>
      </c>
      <c s="36" t="s">
        <v>100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4336</v>
      </c>
    </row>
    <row r="54" spans="1:5" ht="114.75">
      <c r="A54" t="s">
        <v>58</v>
      </c>
      <c r="E54" s="39" t="s">
        <v>4340</v>
      </c>
    </row>
    <row r="55" spans="1:16" ht="25.5">
      <c r="A55" t="s">
        <v>49</v>
      </c>
      <c s="34" t="s">
        <v>90</v>
      </c>
      <c s="34" t="s">
        <v>4341</v>
      </c>
      <c s="35" t="s">
        <v>5</v>
      </c>
      <c s="6" t="s">
        <v>4342</v>
      </c>
      <c s="36" t="s">
        <v>100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4343</v>
      </c>
    </row>
    <row r="58" spans="1:5" ht="89.25">
      <c r="A58" t="s">
        <v>58</v>
      </c>
      <c r="E58" s="39" t="s">
        <v>4344</v>
      </c>
    </row>
    <row r="59" spans="1:16" ht="25.5">
      <c r="A59" t="s">
        <v>49</v>
      </c>
      <c s="34" t="s">
        <v>94</v>
      </c>
      <c s="34" t="s">
        <v>4345</v>
      </c>
      <c s="35" t="s">
        <v>5</v>
      </c>
      <c s="6" t="s">
        <v>4346</v>
      </c>
      <c s="36" t="s">
        <v>329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4321</v>
      </c>
    </row>
    <row r="62" spans="1:5" ht="102">
      <c r="A62" t="s">
        <v>58</v>
      </c>
      <c r="E62" s="39" t="s">
        <v>4347</v>
      </c>
    </row>
    <row r="63" spans="1:13" ht="12.75">
      <c r="A63" t="s">
        <v>46</v>
      </c>
      <c r="C63" s="31" t="s">
        <v>26</v>
      </c>
      <c r="E63" s="33" t="s">
        <v>4348</v>
      </c>
      <c r="J63" s="32">
        <f>0</f>
      </c>
      <c s="32">
        <f>0</f>
      </c>
      <c s="32">
        <f>0+L64+L68+L72+L76+L80+L84+L88+L92+L96+L100+L104+L108+L112+L116+L120+L124+L128+L132+L136+L140+L144</f>
      </c>
      <c s="32">
        <f>0+M64+M68+M72+M76+M80+M84+M88+M92+M96+M100+M104+M108+M112+M116+M120+M124+M128+M132+M136+M140+M144</f>
      </c>
    </row>
    <row r="64" spans="1:16" ht="12.75">
      <c r="A64" t="s">
        <v>49</v>
      </c>
      <c s="34" t="s">
        <v>97</v>
      </c>
      <c s="34" t="s">
        <v>4349</v>
      </c>
      <c s="35" t="s">
        <v>5</v>
      </c>
      <c s="6" t="s">
        <v>4350</v>
      </c>
      <c s="36" t="s">
        <v>100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4351</v>
      </c>
    </row>
    <row r="67" spans="1:5" ht="89.25">
      <c r="A67" t="s">
        <v>58</v>
      </c>
      <c r="E67" s="39" t="s">
        <v>4352</v>
      </c>
    </row>
    <row r="68" spans="1:16" ht="12.75">
      <c r="A68" t="s">
        <v>49</v>
      </c>
      <c s="34" t="s">
        <v>101</v>
      </c>
      <c s="34" t="s">
        <v>4353</v>
      </c>
      <c s="35" t="s">
        <v>5</v>
      </c>
      <c s="6" t="s">
        <v>4354</v>
      </c>
      <c s="36" t="s">
        <v>100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4355</v>
      </c>
    </row>
    <row r="71" spans="1:5" ht="102">
      <c r="A71" t="s">
        <v>58</v>
      </c>
      <c r="E71" s="39" t="s">
        <v>4356</v>
      </c>
    </row>
    <row r="72" spans="1:16" ht="12.75">
      <c r="A72" t="s">
        <v>49</v>
      </c>
      <c s="34" t="s">
        <v>104</v>
      </c>
      <c s="34" t="s">
        <v>4357</v>
      </c>
      <c s="35" t="s">
        <v>5</v>
      </c>
      <c s="6" t="s">
        <v>4358</v>
      </c>
      <c s="36" t="s">
        <v>100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4343</v>
      </c>
    </row>
    <row r="75" spans="1:5" ht="89.25">
      <c r="A75" t="s">
        <v>58</v>
      </c>
      <c r="E75" s="39" t="s">
        <v>4359</v>
      </c>
    </row>
    <row r="76" spans="1:16" ht="12.75">
      <c r="A76" t="s">
        <v>49</v>
      </c>
      <c s="34" t="s">
        <v>107</v>
      </c>
      <c s="34" t="s">
        <v>4360</v>
      </c>
      <c s="35" t="s">
        <v>5</v>
      </c>
      <c s="6" t="s">
        <v>4361</v>
      </c>
      <c s="36" t="s">
        <v>100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4362</v>
      </c>
    </row>
    <row r="79" spans="1:5" ht="102">
      <c r="A79" t="s">
        <v>58</v>
      </c>
      <c r="E79" s="39" t="s">
        <v>4356</v>
      </c>
    </row>
    <row r="80" spans="1:16" ht="12.75">
      <c r="A80" t="s">
        <v>49</v>
      </c>
      <c s="34" t="s">
        <v>110</v>
      </c>
      <c s="34" t="s">
        <v>4363</v>
      </c>
      <c s="35" t="s">
        <v>5</v>
      </c>
      <c s="6" t="s">
        <v>4364</v>
      </c>
      <c s="36" t="s">
        <v>100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4362</v>
      </c>
    </row>
    <row r="83" spans="1:5" ht="102">
      <c r="A83" t="s">
        <v>58</v>
      </c>
      <c r="E83" s="39" t="s">
        <v>4356</v>
      </c>
    </row>
    <row r="84" spans="1:16" ht="12.75">
      <c r="A84" t="s">
        <v>49</v>
      </c>
      <c s="34" t="s">
        <v>113</v>
      </c>
      <c s="34" t="s">
        <v>4365</v>
      </c>
      <c s="35" t="s">
        <v>5</v>
      </c>
      <c s="6" t="s">
        <v>4366</v>
      </c>
      <c s="36" t="s">
        <v>100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4362</v>
      </c>
    </row>
    <row r="87" spans="1:5" ht="102">
      <c r="A87" t="s">
        <v>58</v>
      </c>
      <c r="E87" s="39" t="s">
        <v>4356</v>
      </c>
    </row>
    <row r="88" spans="1:16" ht="12.75">
      <c r="A88" t="s">
        <v>49</v>
      </c>
      <c s="34" t="s">
        <v>116</v>
      </c>
      <c s="34" t="s">
        <v>4367</v>
      </c>
      <c s="35" t="s">
        <v>5</v>
      </c>
      <c s="6" t="s">
        <v>4368</v>
      </c>
      <c s="36" t="s">
        <v>100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4362</v>
      </c>
    </row>
    <row r="91" spans="1:5" ht="102">
      <c r="A91" t="s">
        <v>58</v>
      </c>
      <c r="E91" s="39" t="s">
        <v>4356</v>
      </c>
    </row>
    <row r="92" spans="1:16" ht="12.75">
      <c r="A92" t="s">
        <v>49</v>
      </c>
      <c s="34" t="s">
        <v>119</v>
      </c>
      <c s="34" t="s">
        <v>4369</v>
      </c>
      <c s="35" t="s">
        <v>5</v>
      </c>
      <c s="6" t="s">
        <v>4370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4371</v>
      </c>
    </row>
    <row r="95" spans="1:5" ht="102">
      <c r="A95" t="s">
        <v>58</v>
      </c>
      <c r="E95" s="39" t="s">
        <v>4356</v>
      </c>
    </row>
    <row r="96" spans="1:16" ht="12.75">
      <c r="A96" t="s">
        <v>49</v>
      </c>
      <c s="34" t="s">
        <v>122</v>
      </c>
      <c s="34" t="s">
        <v>4372</v>
      </c>
      <c s="35" t="s">
        <v>5</v>
      </c>
      <c s="6" t="s">
        <v>4373</v>
      </c>
      <c s="36" t="s">
        <v>93</v>
      </c>
      <c s="37">
        <v>357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4371</v>
      </c>
    </row>
    <row r="99" spans="1:5" ht="89.25">
      <c r="A99" t="s">
        <v>58</v>
      </c>
      <c r="E99" s="39" t="s">
        <v>4374</v>
      </c>
    </row>
    <row r="100" spans="1:16" ht="12.75">
      <c r="A100" t="s">
        <v>49</v>
      </c>
      <c s="34" t="s">
        <v>125</v>
      </c>
      <c s="34" t="s">
        <v>4375</v>
      </c>
      <c s="35" t="s">
        <v>5</v>
      </c>
      <c s="6" t="s">
        <v>4376</v>
      </c>
      <c s="36" t="s">
        <v>100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4355</v>
      </c>
    </row>
    <row r="103" spans="1:5" ht="114.75">
      <c r="A103" t="s">
        <v>58</v>
      </c>
      <c r="E103" s="39" t="s">
        <v>4377</v>
      </c>
    </row>
    <row r="104" spans="1:16" ht="12.75">
      <c r="A104" t="s">
        <v>49</v>
      </c>
      <c s="34" t="s">
        <v>128</v>
      </c>
      <c s="34" t="s">
        <v>4378</v>
      </c>
      <c s="35" t="s">
        <v>5</v>
      </c>
      <c s="6" t="s">
        <v>4379</v>
      </c>
      <c s="36" t="s">
        <v>100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4355</v>
      </c>
    </row>
    <row r="107" spans="1:5" ht="114.75">
      <c r="A107" t="s">
        <v>58</v>
      </c>
      <c r="E107" s="39" t="s">
        <v>4377</v>
      </c>
    </row>
    <row r="108" spans="1:16" ht="12.75">
      <c r="A108" t="s">
        <v>49</v>
      </c>
      <c s="34" t="s">
        <v>131</v>
      </c>
      <c s="34" t="s">
        <v>4380</v>
      </c>
      <c s="35" t="s">
        <v>5</v>
      </c>
      <c s="6" t="s">
        <v>4381</v>
      </c>
      <c s="36" t="s">
        <v>100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4362</v>
      </c>
    </row>
    <row r="111" spans="1:5" ht="114.75">
      <c r="A111" t="s">
        <v>58</v>
      </c>
      <c r="E111" s="39" t="s">
        <v>4377</v>
      </c>
    </row>
    <row r="112" spans="1:16" ht="12.75">
      <c r="A112" t="s">
        <v>49</v>
      </c>
      <c s="34" t="s">
        <v>135</v>
      </c>
      <c s="34" t="s">
        <v>4382</v>
      </c>
      <c s="35" t="s">
        <v>5</v>
      </c>
      <c s="6" t="s">
        <v>4383</v>
      </c>
      <c s="36" t="s">
        <v>93</v>
      </c>
      <c s="37">
        <v>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4355</v>
      </c>
    </row>
    <row r="115" spans="1:5" ht="89.25">
      <c r="A115" t="s">
        <v>58</v>
      </c>
      <c r="E115" s="39" t="s">
        <v>4384</v>
      </c>
    </row>
    <row r="116" spans="1:16" ht="12.75">
      <c r="A116" t="s">
        <v>49</v>
      </c>
      <c s="34" t="s">
        <v>138</v>
      </c>
      <c s="34" t="s">
        <v>4385</v>
      </c>
      <c s="35" t="s">
        <v>5</v>
      </c>
      <c s="6" t="s">
        <v>4386</v>
      </c>
      <c s="36" t="s">
        <v>100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4387</v>
      </c>
    </row>
    <row r="119" spans="1:5" ht="114.75">
      <c r="A119" t="s">
        <v>58</v>
      </c>
      <c r="E119" s="39" t="s">
        <v>4377</v>
      </c>
    </row>
    <row r="120" spans="1:16" ht="12.75">
      <c r="A120" t="s">
        <v>49</v>
      </c>
      <c s="34" t="s">
        <v>141</v>
      </c>
      <c s="34" t="s">
        <v>4388</v>
      </c>
      <c s="35" t="s">
        <v>5</v>
      </c>
      <c s="6" t="s">
        <v>4389</v>
      </c>
      <c s="36" t="s">
        <v>93</v>
      </c>
      <c s="37">
        <v>530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4390</v>
      </c>
    </row>
    <row r="123" spans="1:5" ht="102">
      <c r="A123" t="s">
        <v>58</v>
      </c>
      <c r="E123" s="39" t="s">
        <v>4391</v>
      </c>
    </row>
    <row r="124" spans="1:16" ht="12.75">
      <c r="A124" t="s">
        <v>49</v>
      </c>
      <c s="34" t="s">
        <v>144</v>
      </c>
      <c s="34" t="s">
        <v>4392</v>
      </c>
      <c s="35" t="s">
        <v>5</v>
      </c>
      <c s="6" t="s">
        <v>4393</v>
      </c>
      <c s="36" t="s">
        <v>93</v>
      </c>
      <c s="37">
        <v>530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4394</v>
      </c>
    </row>
    <row r="127" spans="1:5" ht="89.25">
      <c r="A127" t="s">
        <v>58</v>
      </c>
      <c r="E127" s="39" t="s">
        <v>4395</v>
      </c>
    </row>
    <row r="128" spans="1:16" ht="12.75">
      <c r="A128" t="s">
        <v>49</v>
      </c>
      <c s="34" t="s">
        <v>147</v>
      </c>
      <c s="34" t="s">
        <v>4396</v>
      </c>
      <c s="35" t="s">
        <v>5</v>
      </c>
      <c s="6" t="s">
        <v>4397</v>
      </c>
      <c s="36" t="s">
        <v>100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4317</v>
      </c>
    </row>
    <row r="131" spans="1:5" ht="89.25">
      <c r="A131" t="s">
        <v>58</v>
      </c>
      <c r="E131" s="39" t="s">
        <v>4398</v>
      </c>
    </row>
    <row r="132" spans="1:16" ht="12.75">
      <c r="A132" t="s">
        <v>49</v>
      </c>
      <c s="34" t="s">
        <v>150</v>
      </c>
      <c s="34" t="s">
        <v>4399</v>
      </c>
      <c s="35" t="s">
        <v>5</v>
      </c>
      <c s="6" t="s">
        <v>4400</v>
      </c>
      <c s="36" t="s">
        <v>100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4401</v>
      </c>
    </row>
    <row r="135" spans="1:5" ht="89.25">
      <c r="A135" t="s">
        <v>58</v>
      </c>
      <c r="E135" s="39" t="s">
        <v>4398</v>
      </c>
    </row>
    <row r="136" spans="1:16" ht="12.75">
      <c r="A136" t="s">
        <v>49</v>
      </c>
      <c s="34" t="s">
        <v>153</v>
      </c>
      <c s="34" t="s">
        <v>4402</v>
      </c>
      <c s="35" t="s">
        <v>5</v>
      </c>
      <c s="6" t="s">
        <v>4403</v>
      </c>
      <c s="36" t="s">
        <v>100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4351</v>
      </c>
    </row>
    <row r="139" spans="1:5" ht="114.75">
      <c r="A139" t="s">
        <v>58</v>
      </c>
      <c r="E139" s="39" t="s">
        <v>4377</v>
      </c>
    </row>
    <row r="140" spans="1:16" ht="12.75">
      <c r="A140" t="s">
        <v>49</v>
      </c>
      <c s="34" t="s">
        <v>156</v>
      </c>
      <c s="34" t="s">
        <v>4404</v>
      </c>
      <c s="35" t="s">
        <v>5</v>
      </c>
      <c s="6" t="s">
        <v>4405</v>
      </c>
      <c s="36" t="s">
        <v>100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4406</v>
      </c>
    </row>
    <row r="143" spans="1:5" ht="114.75">
      <c r="A143" t="s">
        <v>58</v>
      </c>
      <c r="E143" s="39" t="s">
        <v>4377</v>
      </c>
    </row>
    <row r="144" spans="1:16" ht="12.75">
      <c r="A144" t="s">
        <v>49</v>
      </c>
      <c s="34" t="s">
        <v>159</v>
      </c>
      <c s="34" t="s">
        <v>4407</v>
      </c>
      <c s="35" t="s">
        <v>5</v>
      </c>
      <c s="6" t="s">
        <v>4408</v>
      </c>
      <c s="36" t="s">
        <v>329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4321</v>
      </c>
    </row>
    <row r="147" spans="1:5" ht="114.75">
      <c r="A147" t="s">
        <v>58</v>
      </c>
      <c r="E147" s="39" t="s">
        <v>4377</v>
      </c>
    </row>
    <row r="148" spans="1:13" ht="12.75">
      <c r="A148" t="s">
        <v>46</v>
      </c>
      <c r="C148" s="31" t="s">
        <v>64</v>
      </c>
      <c r="E148" s="33" t="s">
        <v>4409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49</v>
      </c>
      <c s="34" t="s">
        <v>162</v>
      </c>
      <c s="34" t="s">
        <v>4410</v>
      </c>
      <c s="35" t="s">
        <v>5</v>
      </c>
      <c s="6" t="s">
        <v>4411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377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4412</v>
      </c>
    </row>
    <row r="152" spans="1:5" ht="114.75">
      <c r="A152" t="s">
        <v>58</v>
      </c>
      <c r="E152" s="39" t="s">
        <v>4377</v>
      </c>
    </row>
    <row r="153" spans="1:16" ht="25.5">
      <c r="A153" t="s">
        <v>49</v>
      </c>
      <c s="34" t="s">
        <v>165</v>
      </c>
      <c s="34" t="s">
        <v>4413</v>
      </c>
      <c s="35" t="s">
        <v>5</v>
      </c>
      <c s="6" t="s">
        <v>4414</v>
      </c>
      <c s="36" t="s">
        <v>100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4412</v>
      </c>
    </row>
    <row r="156" spans="1:5" ht="114.75">
      <c r="A156" t="s">
        <v>58</v>
      </c>
      <c r="E156" s="39" t="s">
        <v>4377</v>
      </c>
    </row>
    <row r="157" spans="1:16" ht="12.75">
      <c r="A157" t="s">
        <v>49</v>
      </c>
      <c s="34" t="s">
        <v>168</v>
      </c>
      <c s="34" t="s">
        <v>4415</v>
      </c>
      <c s="35" t="s">
        <v>5</v>
      </c>
      <c s="6" t="s">
        <v>4416</v>
      </c>
      <c s="36" t="s">
        <v>100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4412</v>
      </c>
    </row>
    <row r="160" spans="1:5" ht="114.75">
      <c r="A160" t="s">
        <v>58</v>
      </c>
      <c r="E160" s="39" t="s">
        <v>4377</v>
      </c>
    </row>
    <row r="161" spans="1:16" ht="25.5">
      <c r="A161" t="s">
        <v>49</v>
      </c>
      <c s="34" t="s">
        <v>171</v>
      </c>
      <c s="34" t="s">
        <v>4417</v>
      </c>
      <c s="35" t="s">
        <v>5</v>
      </c>
      <c s="6" t="s">
        <v>4418</v>
      </c>
      <c s="36" t="s">
        <v>100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4412</v>
      </c>
    </row>
    <row r="164" spans="1:5" ht="102">
      <c r="A164" t="s">
        <v>58</v>
      </c>
      <c r="E164" s="39" t="s">
        <v>4419</v>
      </c>
    </row>
    <row r="165" spans="1:16" ht="12.75">
      <c r="A165" t="s">
        <v>49</v>
      </c>
      <c s="34" t="s">
        <v>174</v>
      </c>
      <c s="34" t="s">
        <v>4420</v>
      </c>
      <c s="35" t="s">
        <v>5</v>
      </c>
      <c s="6" t="s">
        <v>4421</v>
      </c>
      <c s="36" t="s">
        <v>100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4412</v>
      </c>
    </row>
    <row r="168" spans="1:5" ht="102">
      <c r="A168" t="s">
        <v>58</v>
      </c>
      <c r="E168" s="39" t="s">
        <v>4419</v>
      </c>
    </row>
    <row r="169" spans="1:16" ht="12.75">
      <c r="A169" t="s">
        <v>49</v>
      </c>
      <c s="34" t="s">
        <v>177</v>
      </c>
      <c s="34" t="s">
        <v>4422</v>
      </c>
      <c s="35" t="s">
        <v>5</v>
      </c>
      <c s="6" t="s">
        <v>4423</v>
      </c>
      <c s="36" t="s">
        <v>93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4412</v>
      </c>
    </row>
    <row r="172" spans="1:5" ht="102">
      <c r="A172" t="s">
        <v>58</v>
      </c>
      <c r="E172" s="39" t="s">
        <v>4424</v>
      </c>
    </row>
    <row r="173" spans="1:13" ht="12.75">
      <c r="A173" t="s">
        <v>46</v>
      </c>
      <c r="C173" s="31" t="s">
        <v>67</v>
      </c>
      <c r="E173" s="33" t="s">
        <v>4425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49</v>
      </c>
      <c s="34" t="s">
        <v>180</v>
      </c>
      <c s="34" t="s">
        <v>4426</v>
      </c>
      <c s="35" t="s">
        <v>5</v>
      </c>
      <c s="6" t="s">
        <v>4427</v>
      </c>
      <c s="36" t="s">
        <v>100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377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4317</v>
      </c>
    </row>
    <row r="177" spans="1:5" ht="89.25">
      <c r="A177" t="s">
        <v>58</v>
      </c>
      <c r="E177" s="39" t="s">
        <v>4428</v>
      </c>
    </row>
    <row r="178" spans="1:16" ht="12.75">
      <c r="A178" t="s">
        <v>49</v>
      </c>
      <c s="34" t="s">
        <v>183</v>
      </c>
      <c s="34" t="s">
        <v>4429</v>
      </c>
      <c s="35" t="s">
        <v>5</v>
      </c>
      <c s="6" t="s">
        <v>4430</v>
      </c>
      <c s="36" t="s">
        <v>100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377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4317</v>
      </c>
    </row>
    <row r="181" spans="1:5" ht="89.25">
      <c r="A181" t="s">
        <v>58</v>
      </c>
      <c r="E181" s="39" t="s">
        <v>4428</v>
      </c>
    </row>
    <row r="182" spans="1:13" ht="12.75">
      <c r="A182" t="s">
        <v>46</v>
      </c>
      <c r="C182" s="31" t="s">
        <v>70</v>
      </c>
      <c r="E182" s="33" t="s">
        <v>4431</v>
      </c>
      <c r="J182" s="32">
        <f>0</f>
      </c>
      <c s="32">
        <f>0</f>
      </c>
      <c s="32">
        <f>0+L183+L187+L191+L195+L199+L203+L207+L211+L215+L219+L223+L227+L231+L235+L239+L243+L247+L251+L255+L259+L263</f>
      </c>
      <c s="32">
        <f>0+M183+M187+M191+M195+M199+M203+M207+M211+M215+M219+M223+M227+M231+M235+M239+M243+M247+M251+M255+M259+M263</f>
      </c>
    </row>
    <row r="183" spans="1:16" ht="12.75">
      <c r="A183" t="s">
        <v>49</v>
      </c>
      <c s="34" t="s">
        <v>186</v>
      </c>
      <c s="34" t="s">
        <v>4432</v>
      </c>
      <c s="35" t="s">
        <v>5</v>
      </c>
      <c s="6" t="s">
        <v>4433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4434</v>
      </c>
    </row>
    <row r="186" spans="1:5" ht="127.5">
      <c r="A186" t="s">
        <v>58</v>
      </c>
      <c r="E186" s="39" t="s">
        <v>4435</v>
      </c>
    </row>
    <row r="187" spans="1:16" ht="12.75">
      <c r="A187" t="s">
        <v>49</v>
      </c>
      <c s="34" t="s">
        <v>190</v>
      </c>
      <c s="34" t="s">
        <v>4436</v>
      </c>
      <c s="35" t="s">
        <v>5</v>
      </c>
      <c s="6" t="s">
        <v>4437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4434</v>
      </c>
    </row>
    <row r="190" spans="1:5" ht="102">
      <c r="A190" t="s">
        <v>58</v>
      </c>
      <c r="E190" s="39" t="s">
        <v>4438</v>
      </c>
    </row>
    <row r="191" spans="1:16" ht="12.75">
      <c r="A191" t="s">
        <v>49</v>
      </c>
      <c s="34" t="s">
        <v>193</v>
      </c>
      <c s="34" t="s">
        <v>4439</v>
      </c>
      <c s="35" t="s">
        <v>5</v>
      </c>
      <c s="6" t="s">
        <v>4440</v>
      </c>
      <c s="36" t="s">
        <v>100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4434</v>
      </c>
    </row>
    <row r="194" spans="1:5" ht="102">
      <c r="A194" t="s">
        <v>58</v>
      </c>
      <c r="E194" s="39" t="s">
        <v>4438</v>
      </c>
    </row>
    <row r="195" spans="1:16" ht="12.75">
      <c r="A195" t="s">
        <v>49</v>
      </c>
      <c s="34" t="s">
        <v>196</v>
      </c>
      <c s="34" t="s">
        <v>4441</v>
      </c>
      <c s="35" t="s">
        <v>5</v>
      </c>
      <c s="6" t="s">
        <v>4442</v>
      </c>
      <c s="36" t="s">
        <v>100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4434</v>
      </c>
    </row>
    <row r="198" spans="1:5" ht="102">
      <c r="A198" t="s">
        <v>58</v>
      </c>
      <c r="E198" s="39" t="s">
        <v>4438</v>
      </c>
    </row>
    <row r="199" spans="1:16" ht="12.75">
      <c r="A199" t="s">
        <v>49</v>
      </c>
      <c s="34" t="s">
        <v>199</v>
      </c>
      <c s="34" t="s">
        <v>4443</v>
      </c>
      <c s="35" t="s">
        <v>5</v>
      </c>
      <c s="6" t="s">
        <v>4444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4434</v>
      </c>
    </row>
    <row r="202" spans="1:5" ht="102">
      <c r="A202" t="s">
        <v>58</v>
      </c>
      <c r="E202" s="39" t="s">
        <v>4438</v>
      </c>
    </row>
    <row r="203" spans="1:16" ht="12.75">
      <c r="A203" t="s">
        <v>49</v>
      </c>
      <c s="34" t="s">
        <v>202</v>
      </c>
      <c s="34" t="s">
        <v>4445</v>
      </c>
      <c s="35" t="s">
        <v>5</v>
      </c>
      <c s="6" t="s">
        <v>4446</v>
      </c>
      <c s="36" t="s">
        <v>100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4434</v>
      </c>
    </row>
    <row r="206" spans="1:5" ht="102">
      <c r="A206" t="s">
        <v>58</v>
      </c>
      <c r="E206" s="39" t="s">
        <v>4447</v>
      </c>
    </row>
    <row r="207" spans="1:16" ht="12.75">
      <c r="A207" t="s">
        <v>49</v>
      </c>
      <c s="34" t="s">
        <v>206</v>
      </c>
      <c s="34" t="s">
        <v>4448</v>
      </c>
      <c s="35" t="s">
        <v>5</v>
      </c>
      <c s="6" t="s">
        <v>4449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4434</v>
      </c>
    </row>
    <row r="210" spans="1:5" ht="102">
      <c r="A210" t="s">
        <v>58</v>
      </c>
      <c r="E210" s="39" t="s">
        <v>4447</v>
      </c>
    </row>
    <row r="211" spans="1:16" ht="12.75">
      <c r="A211" t="s">
        <v>49</v>
      </c>
      <c s="34" t="s">
        <v>209</v>
      </c>
      <c s="34" t="s">
        <v>4450</v>
      </c>
      <c s="35" t="s">
        <v>5</v>
      </c>
      <c s="6" t="s">
        <v>4451</v>
      </c>
      <c s="36" t="s">
        <v>100</v>
      </c>
      <c s="37">
        <v>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4434</v>
      </c>
    </row>
    <row r="214" spans="1:5" ht="102">
      <c r="A214" t="s">
        <v>58</v>
      </c>
      <c r="E214" s="39" t="s">
        <v>4447</v>
      </c>
    </row>
    <row r="215" spans="1:16" ht="12.75">
      <c r="A215" t="s">
        <v>49</v>
      </c>
      <c s="34" t="s">
        <v>212</v>
      </c>
      <c s="34" t="s">
        <v>4452</v>
      </c>
      <c s="35" t="s">
        <v>5</v>
      </c>
      <c s="6" t="s">
        <v>4453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4434</v>
      </c>
    </row>
    <row r="218" spans="1:5" ht="102">
      <c r="A218" t="s">
        <v>58</v>
      </c>
      <c r="E218" s="39" t="s">
        <v>4447</v>
      </c>
    </row>
    <row r="219" spans="1:16" ht="12.75">
      <c r="A219" t="s">
        <v>49</v>
      </c>
      <c s="34" t="s">
        <v>215</v>
      </c>
      <c s="34" t="s">
        <v>4454</v>
      </c>
      <c s="35" t="s">
        <v>5</v>
      </c>
      <c s="6" t="s">
        <v>4455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4434</v>
      </c>
    </row>
    <row r="222" spans="1:5" ht="102">
      <c r="A222" t="s">
        <v>58</v>
      </c>
      <c r="E222" s="39" t="s">
        <v>4447</v>
      </c>
    </row>
    <row r="223" spans="1:16" ht="12.75">
      <c r="A223" t="s">
        <v>49</v>
      </c>
      <c s="34" t="s">
        <v>218</v>
      </c>
      <c s="34" t="s">
        <v>4456</v>
      </c>
      <c s="35" t="s">
        <v>5</v>
      </c>
      <c s="6" t="s">
        <v>4457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4434</v>
      </c>
    </row>
    <row r="226" spans="1:5" ht="102">
      <c r="A226" t="s">
        <v>58</v>
      </c>
      <c r="E226" s="39" t="s">
        <v>4447</v>
      </c>
    </row>
    <row r="227" spans="1:16" ht="12.75">
      <c r="A227" t="s">
        <v>49</v>
      </c>
      <c s="34" t="s">
        <v>221</v>
      </c>
      <c s="34" t="s">
        <v>4458</v>
      </c>
      <c s="35" t="s">
        <v>5</v>
      </c>
      <c s="6" t="s">
        <v>4459</v>
      </c>
      <c s="36" t="s">
        <v>100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4434</v>
      </c>
    </row>
    <row r="230" spans="1:5" ht="102">
      <c r="A230" t="s">
        <v>58</v>
      </c>
      <c r="E230" s="39" t="s">
        <v>4447</v>
      </c>
    </row>
    <row r="231" spans="1:16" ht="25.5">
      <c r="A231" t="s">
        <v>49</v>
      </c>
      <c s="34" t="s">
        <v>224</v>
      </c>
      <c s="34" t="s">
        <v>4460</v>
      </c>
      <c s="35" t="s">
        <v>5</v>
      </c>
      <c s="6" t="s">
        <v>4461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4434</v>
      </c>
    </row>
    <row r="234" spans="1:5" ht="102">
      <c r="A234" t="s">
        <v>58</v>
      </c>
      <c r="E234" s="39" t="s">
        <v>4447</v>
      </c>
    </row>
    <row r="235" spans="1:16" ht="12.75">
      <c r="A235" t="s">
        <v>49</v>
      </c>
      <c s="34" t="s">
        <v>227</v>
      </c>
      <c s="34" t="s">
        <v>4462</v>
      </c>
      <c s="35" t="s">
        <v>5</v>
      </c>
      <c s="6" t="s">
        <v>4463</v>
      </c>
      <c s="36" t="s">
        <v>100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4434</v>
      </c>
    </row>
    <row r="238" spans="1:5" ht="102">
      <c r="A238" t="s">
        <v>58</v>
      </c>
      <c r="E238" s="39" t="s">
        <v>4447</v>
      </c>
    </row>
    <row r="239" spans="1:16" ht="12.75">
      <c r="A239" t="s">
        <v>49</v>
      </c>
      <c s="34" t="s">
        <v>230</v>
      </c>
      <c s="34" t="s">
        <v>4464</v>
      </c>
      <c s="35" t="s">
        <v>5</v>
      </c>
      <c s="6" t="s">
        <v>4465</v>
      </c>
      <c s="36" t="s">
        <v>100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4434</v>
      </c>
    </row>
    <row r="242" spans="1:5" ht="102">
      <c r="A242" t="s">
        <v>58</v>
      </c>
      <c r="E242" s="39" t="s">
        <v>4447</v>
      </c>
    </row>
    <row r="243" spans="1:16" ht="12.75">
      <c r="A243" t="s">
        <v>49</v>
      </c>
      <c s="34" t="s">
        <v>233</v>
      </c>
      <c s="34" t="s">
        <v>4466</v>
      </c>
      <c s="35" t="s">
        <v>5</v>
      </c>
      <c s="6" t="s">
        <v>4467</v>
      </c>
      <c s="36" t="s">
        <v>100</v>
      </c>
      <c s="37">
        <v>175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4434</v>
      </c>
    </row>
    <row r="246" spans="1:5" ht="102">
      <c r="A246" t="s">
        <v>58</v>
      </c>
      <c r="E246" s="39" t="s">
        <v>4447</v>
      </c>
    </row>
    <row r="247" spans="1:16" ht="12.75">
      <c r="A247" t="s">
        <v>49</v>
      </c>
      <c s="34" t="s">
        <v>236</v>
      </c>
      <c s="34" t="s">
        <v>4468</v>
      </c>
      <c s="35" t="s">
        <v>5</v>
      </c>
      <c s="6" t="s">
        <v>4469</v>
      </c>
      <c s="36" t="s">
        <v>100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4434</v>
      </c>
    </row>
    <row r="250" spans="1:5" ht="102">
      <c r="A250" t="s">
        <v>58</v>
      </c>
      <c r="E250" s="39" t="s">
        <v>4447</v>
      </c>
    </row>
    <row r="251" spans="1:16" ht="25.5">
      <c r="A251" t="s">
        <v>49</v>
      </c>
      <c s="34" t="s">
        <v>239</v>
      </c>
      <c s="34" t="s">
        <v>4470</v>
      </c>
      <c s="35" t="s">
        <v>5</v>
      </c>
      <c s="6" t="s">
        <v>4471</v>
      </c>
      <c s="36" t="s">
        <v>93</v>
      </c>
      <c s="37">
        <v>1370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4434</v>
      </c>
    </row>
    <row r="254" spans="1:5" ht="102">
      <c r="A254" t="s">
        <v>58</v>
      </c>
      <c r="E254" s="39" t="s">
        <v>4472</v>
      </c>
    </row>
    <row r="255" spans="1:16" ht="25.5">
      <c r="A255" t="s">
        <v>49</v>
      </c>
      <c s="34" t="s">
        <v>242</v>
      </c>
      <c s="34" t="s">
        <v>4473</v>
      </c>
      <c s="35" t="s">
        <v>5</v>
      </c>
      <c s="6" t="s">
        <v>4474</v>
      </c>
      <c s="36" t="s">
        <v>93</v>
      </c>
      <c s="37">
        <v>1370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4434</v>
      </c>
    </row>
    <row r="258" spans="1:5" ht="102">
      <c r="A258" t="s">
        <v>58</v>
      </c>
      <c r="E258" s="39" t="s">
        <v>4472</v>
      </c>
    </row>
    <row r="259" spans="1:16" ht="12.75">
      <c r="A259" t="s">
        <v>49</v>
      </c>
      <c s="34" t="s">
        <v>245</v>
      </c>
      <c s="34" t="s">
        <v>4475</v>
      </c>
      <c s="35" t="s">
        <v>5</v>
      </c>
      <c s="6" t="s">
        <v>708</v>
      </c>
      <c s="36" t="s">
        <v>709</v>
      </c>
      <c s="37">
        <v>650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4434</v>
      </c>
    </row>
    <row r="262" spans="1:5" ht="127.5">
      <c r="A262" t="s">
        <v>58</v>
      </c>
      <c r="E262" s="39" t="s">
        <v>4476</v>
      </c>
    </row>
    <row r="263" spans="1:16" ht="12.75">
      <c r="A263" t="s">
        <v>49</v>
      </c>
      <c s="34" t="s">
        <v>248</v>
      </c>
      <c s="34" t="s">
        <v>4477</v>
      </c>
      <c s="35" t="s">
        <v>5</v>
      </c>
      <c s="6" t="s">
        <v>4478</v>
      </c>
      <c s="36" t="s">
        <v>329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4321</v>
      </c>
    </row>
    <row r="266" spans="1:5" ht="89.25">
      <c r="A266" t="s">
        <v>58</v>
      </c>
      <c r="E266" s="39" t="s">
        <v>4479</v>
      </c>
    </row>
    <row r="267" spans="1:13" ht="12.75">
      <c r="A267" t="s">
        <v>46</v>
      </c>
      <c r="C267" s="31" t="s">
        <v>73</v>
      </c>
      <c r="E267" s="33" t="s">
        <v>4480</v>
      </c>
      <c r="J267" s="32">
        <f>0</f>
      </c>
      <c s="32">
        <f>0</f>
      </c>
      <c s="32">
        <f>0+L268+L272+L276+L280+L284+L288+L292+L296+L300</f>
      </c>
      <c s="32">
        <f>0+M268+M272+M276+M280+M284+M288+M292+M296+M300</f>
      </c>
    </row>
    <row r="268" spans="1:16" ht="12.75">
      <c r="A268" t="s">
        <v>49</v>
      </c>
      <c s="34" t="s">
        <v>251</v>
      </c>
      <c s="34" t="s">
        <v>4481</v>
      </c>
      <c s="35" t="s">
        <v>5</v>
      </c>
      <c s="6" t="s">
        <v>4482</v>
      </c>
      <c s="36" t="s">
        <v>205</v>
      </c>
      <c s="37">
        <v>2.5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377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4434</v>
      </c>
    </row>
    <row r="271" spans="1:5" ht="89.25">
      <c r="A271" t="s">
        <v>58</v>
      </c>
      <c r="E271" s="39" t="s">
        <v>4483</v>
      </c>
    </row>
    <row r="272" spans="1:16" ht="12.75">
      <c r="A272" t="s">
        <v>49</v>
      </c>
      <c s="34" t="s">
        <v>254</v>
      </c>
      <c s="34" t="s">
        <v>4484</v>
      </c>
      <c s="35" t="s">
        <v>5</v>
      </c>
      <c s="6" t="s">
        <v>4485</v>
      </c>
      <c s="36" t="s">
        <v>100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377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4412</v>
      </c>
    </row>
    <row r="275" spans="1:5" ht="89.25">
      <c r="A275" t="s">
        <v>58</v>
      </c>
      <c r="E275" s="39" t="s">
        <v>4486</v>
      </c>
    </row>
    <row r="276" spans="1:16" ht="12.75">
      <c r="A276" t="s">
        <v>49</v>
      </c>
      <c s="34" t="s">
        <v>257</v>
      </c>
      <c s="34" t="s">
        <v>4487</v>
      </c>
      <c s="35" t="s">
        <v>5</v>
      </c>
      <c s="6" t="s">
        <v>4488</v>
      </c>
      <c s="36" t="s">
        <v>100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377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4317</v>
      </c>
    </row>
    <row r="279" spans="1:5" ht="89.25">
      <c r="A279" t="s">
        <v>58</v>
      </c>
      <c r="E279" s="39" t="s">
        <v>4489</v>
      </c>
    </row>
    <row r="280" spans="1:16" ht="12.75">
      <c r="A280" t="s">
        <v>49</v>
      </c>
      <c s="34" t="s">
        <v>260</v>
      </c>
      <c s="34" t="s">
        <v>4490</v>
      </c>
      <c s="35" t="s">
        <v>5</v>
      </c>
      <c s="6" t="s">
        <v>4491</v>
      </c>
      <c s="36" t="s">
        <v>100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377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4317</v>
      </c>
    </row>
    <row r="283" spans="1:5" ht="89.25">
      <c r="A283" t="s">
        <v>58</v>
      </c>
      <c r="E283" s="39" t="s">
        <v>4492</v>
      </c>
    </row>
    <row r="284" spans="1:16" ht="12.75">
      <c r="A284" t="s">
        <v>49</v>
      </c>
      <c s="34" t="s">
        <v>263</v>
      </c>
      <c s="34" t="s">
        <v>1195</v>
      </c>
      <c s="35" t="s">
        <v>5</v>
      </c>
      <c s="6" t="s">
        <v>353</v>
      </c>
      <c s="36" t="s">
        <v>100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4317</v>
      </c>
    </row>
    <row r="287" spans="1:5" ht="89.25">
      <c r="A287" t="s">
        <v>58</v>
      </c>
      <c r="E287" s="39" t="s">
        <v>4493</v>
      </c>
    </row>
    <row r="288" spans="1:16" ht="12.75">
      <c r="A288" t="s">
        <v>49</v>
      </c>
      <c s="34" t="s">
        <v>266</v>
      </c>
      <c s="34" t="s">
        <v>4494</v>
      </c>
      <c s="35" t="s">
        <v>5</v>
      </c>
      <c s="6" t="s">
        <v>4495</v>
      </c>
      <c s="36" t="s">
        <v>329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4321</v>
      </c>
    </row>
    <row r="291" spans="1:5" ht="89.25">
      <c r="A291" t="s">
        <v>58</v>
      </c>
      <c r="E291" s="39" t="s">
        <v>4496</v>
      </c>
    </row>
    <row r="292" spans="1:16" ht="25.5">
      <c r="A292" t="s">
        <v>49</v>
      </c>
      <c s="34" t="s">
        <v>269</v>
      </c>
      <c s="34" t="s">
        <v>565</v>
      </c>
      <c s="35" t="s">
        <v>5</v>
      </c>
      <c s="6" t="s">
        <v>1822</v>
      </c>
      <c s="36" t="s">
        <v>52</v>
      </c>
      <c s="37">
        <v>53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4497</v>
      </c>
    </row>
    <row r="295" spans="1:5" ht="140.25">
      <c r="A295" t="s">
        <v>58</v>
      </c>
      <c r="E295" s="39" t="s">
        <v>1825</v>
      </c>
    </row>
    <row r="296" spans="1:16" ht="25.5">
      <c r="A296" t="s">
        <v>49</v>
      </c>
      <c s="34" t="s">
        <v>272</v>
      </c>
      <c s="34" t="s">
        <v>60</v>
      </c>
      <c s="35" t="s">
        <v>5</v>
      </c>
      <c s="6" t="s">
        <v>61</v>
      </c>
      <c s="36" t="s">
        <v>52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4390</v>
      </c>
    </row>
    <row r="299" spans="1:5" ht="140.25">
      <c r="A299" t="s">
        <v>58</v>
      </c>
      <c r="E299" s="39" t="s">
        <v>1825</v>
      </c>
    </row>
    <row r="300" spans="1:16" ht="25.5">
      <c r="A300" t="s">
        <v>49</v>
      </c>
      <c s="34" t="s">
        <v>275</v>
      </c>
      <c s="34" t="s">
        <v>4498</v>
      </c>
      <c s="35" t="s">
        <v>5</v>
      </c>
      <c s="6" t="s">
        <v>4499</v>
      </c>
      <c s="36" t="s">
        <v>52</v>
      </c>
      <c s="37">
        <v>0.1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4390</v>
      </c>
    </row>
    <row r="303" spans="1:5" ht="140.25">
      <c r="A303" t="s">
        <v>58</v>
      </c>
      <c r="E303" s="39" t="s">
        <v>1825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2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4500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4500</v>
      </c>
      <c r="E4" s="26" t="s">
        <v>4501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COUNTIFS(L8:L294,"=0",A8:A294,"P")+COUNTIFS(L8:L294,"",A8:A294,"P")+SUM(Q8:Q294)</f>
      </c>
    </row>
    <row r="8" spans="1:13" ht="12.75">
      <c r="A8" t="s">
        <v>44</v>
      </c>
      <c r="C8" s="28" t="s">
        <v>4504</v>
      </c>
      <c r="E8" s="30" t="s">
        <v>4503</v>
      </c>
      <c r="J8" s="29">
        <f>0+J9+J46+J59+J152+J257</f>
      </c>
      <c s="29">
        <f>0+K9+K46+K59+K152+K257</f>
      </c>
      <c s="29">
        <f>0+L9+L46+L59+L152+L257</f>
      </c>
      <c s="29">
        <f>0+M9+M46+M59+M152+M257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380</v>
      </c>
      <c s="35" t="s">
        <v>5</v>
      </c>
      <c s="6" t="s">
        <v>381</v>
      </c>
      <c s="36" t="s">
        <v>83</v>
      </c>
      <c s="37">
        <v>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4505</v>
      </c>
    </row>
    <row r="13" spans="1:5" ht="318.75">
      <c r="A13" t="s">
        <v>58</v>
      </c>
      <c r="E13" s="39" t="s">
        <v>4506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4505</v>
      </c>
    </row>
    <row r="17" spans="1:5" ht="318.75">
      <c r="A17" t="s">
        <v>58</v>
      </c>
      <c r="E17" s="39" t="s">
        <v>4506</v>
      </c>
    </row>
    <row r="18" spans="1:16" ht="12.75">
      <c r="A18" t="s">
        <v>49</v>
      </c>
      <c s="34" t="s">
        <v>26</v>
      </c>
      <c s="34" t="s">
        <v>4507</v>
      </c>
      <c s="35" t="s">
        <v>5</v>
      </c>
      <c s="6" t="s">
        <v>4508</v>
      </c>
      <c s="36" t="s">
        <v>100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58</v>
      </c>
      <c r="E21" s="39" t="s">
        <v>1591</v>
      </c>
    </row>
    <row r="22" spans="1:16" ht="12.75">
      <c r="A22" t="s">
        <v>49</v>
      </c>
      <c s="34" t="s">
        <v>64</v>
      </c>
      <c s="34" t="s">
        <v>4509</v>
      </c>
      <c s="35" t="s">
        <v>5</v>
      </c>
      <c s="6" t="s">
        <v>4510</v>
      </c>
      <c s="36" t="s">
        <v>93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4511</v>
      </c>
    </row>
    <row r="25" spans="1:5" ht="25.5">
      <c r="A25" t="s">
        <v>58</v>
      </c>
      <c r="E25" s="39" t="s">
        <v>2205</v>
      </c>
    </row>
    <row r="26" spans="1:16" ht="12.75">
      <c r="A26" t="s">
        <v>49</v>
      </c>
      <c s="34" t="s">
        <v>67</v>
      </c>
      <c s="34" t="s">
        <v>4301</v>
      </c>
      <c s="35" t="s">
        <v>5</v>
      </c>
      <c s="6" t="s">
        <v>4302</v>
      </c>
      <c s="36" t="s">
        <v>83</v>
      </c>
      <c s="37">
        <v>26.8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4512</v>
      </c>
    </row>
    <row r="29" spans="1:5" ht="216.75">
      <c r="A29" t="s">
        <v>58</v>
      </c>
      <c r="E29" s="39" t="s">
        <v>4513</v>
      </c>
    </row>
    <row r="30" spans="1:16" ht="12.75">
      <c r="A30" t="s">
        <v>49</v>
      </c>
      <c s="34" t="s">
        <v>70</v>
      </c>
      <c s="34" t="s">
        <v>389</v>
      </c>
      <c s="35" t="s">
        <v>5</v>
      </c>
      <c s="6" t="s">
        <v>390</v>
      </c>
      <c s="36" t="s">
        <v>93</v>
      </c>
      <c s="37">
        <v>1400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4514</v>
      </c>
    </row>
    <row r="33" spans="1:5" ht="140.25">
      <c r="A33" t="s">
        <v>58</v>
      </c>
      <c r="E33" s="39" t="s">
        <v>4515</v>
      </c>
    </row>
    <row r="34" spans="1:16" ht="25.5">
      <c r="A34" t="s">
        <v>49</v>
      </c>
      <c s="34" t="s">
        <v>73</v>
      </c>
      <c s="34" t="s">
        <v>699</v>
      </c>
      <c s="35" t="s">
        <v>5</v>
      </c>
      <c s="6" t="s">
        <v>700</v>
      </c>
      <c s="36" t="s">
        <v>93</v>
      </c>
      <c s="37">
        <v>730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4516</v>
      </c>
    </row>
    <row r="37" spans="1:5" ht="140.25">
      <c r="A37" t="s">
        <v>58</v>
      </c>
      <c r="E37" s="39" t="s">
        <v>4517</v>
      </c>
    </row>
    <row r="38" spans="1:16" ht="12.75">
      <c r="A38" t="s">
        <v>49</v>
      </c>
      <c s="34" t="s">
        <v>76</v>
      </c>
      <c s="34" t="s">
        <v>891</v>
      </c>
      <c s="35" t="s">
        <v>5</v>
      </c>
      <c s="6" t="s">
        <v>892</v>
      </c>
      <c s="36" t="s">
        <v>93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4518</v>
      </c>
    </row>
    <row r="41" spans="1:5" ht="76.5">
      <c r="A41" t="s">
        <v>58</v>
      </c>
      <c r="E41" s="39" t="s">
        <v>4519</v>
      </c>
    </row>
    <row r="42" spans="1:16" ht="25.5">
      <c r="A42" t="s">
        <v>49</v>
      </c>
      <c s="34" t="s">
        <v>80</v>
      </c>
      <c s="34" t="s">
        <v>117</v>
      </c>
      <c s="35" t="s">
        <v>5</v>
      </c>
      <c s="6" t="s">
        <v>118</v>
      </c>
      <c s="36" t="s">
        <v>100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14.75">
      <c r="A45" t="s">
        <v>58</v>
      </c>
      <c r="E45" s="39" t="s">
        <v>4520</v>
      </c>
    </row>
    <row r="46" spans="1:13" ht="12.75">
      <c r="A46" t="s">
        <v>46</v>
      </c>
      <c r="C46" s="31" t="s">
        <v>101</v>
      </c>
      <c r="E46" s="33" t="s">
        <v>4521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236</v>
      </c>
      <c s="34" t="s">
        <v>65</v>
      </c>
      <c s="35" t="s">
        <v>5</v>
      </c>
      <c s="6" t="s">
        <v>66</v>
      </c>
      <c s="36" t="s">
        <v>52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4522</v>
      </c>
    </row>
    <row r="50" spans="1:5" ht="140.25">
      <c r="A50" t="s">
        <v>58</v>
      </c>
      <c r="E50" s="39" t="s">
        <v>4523</v>
      </c>
    </row>
    <row r="51" spans="1:16" ht="25.5">
      <c r="A51" t="s">
        <v>49</v>
      </c>
      <c s="34" t="s">
        <v>239</v>
      </c>
      <c s="34" t="s">
        <v>572</v>
      </c>
      <c s="35" t="s">
        <v>5</v>
      </c>
      <c s="6" t="s">
        <v>4524</v>
      </c>
      <c s="36" t="s">
        <v>52</v>
      </c>
      <c s="37">
        <v>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4522</v>
      </c>
    </row>
    <row r="54" spans="1:5" ht="140.25">
      <c r="A54" t="s">
        <v>58</v>
      </c>
      <c r="E54" s="39" t="s">
        <v>4523</v>
      </c>
    </row>
    <row r="55" spans="1:16" ht="12.75">
      <c r="A55" t="s">
        <v>49</v>
      </c>
      <c s="34" t="s">
        <v>242</v>
      </c>
      <c s="34" t="s">
        <v>4525</v>
      </c>
      <c s="35" t="s">
        <v>5</v>
      </c>
      <c s="6" t="s">
        <v>708</v>
      </c>
      <c s="36" t="s">
        <v>709</v>
      </c>
      <c s="37">
        <v>1104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4522</v>
      </c>
    </row>
    <row r="58" spans="1:5" ht="127.5">
      <c r="A58" t="s">
        <v>58</v>
      </c>
      <c r="E58" s="39" t="s">
        <v>4526</v>
      </c>
    </row>
    <row r="59" spans="1:13" ht="12.75">
      <c r="A59" t="s">
        <v>46</v>
      </c>
      <c r="C59" s="31" t="s">
        <v>4527</v>
      </c>
      <c r="E59" s="33" t="s">
        <v>4528</v>
      </c>
      <c r="J59" s="32">
        <f>0</f>
      </c>
      <c s="32">
        <f>0</f>
      </c>
      <c s="32">
        <f>0+L60+L64+L68+L72+L76+L80+L84+L88+L92+L96+L100+L104+L108+L112+L116+L120+L124+L128+L132+L136+L140+L144+L148</f>
      </c>
      <c s="32">
        <f>0+M60+M64+M68+M72+M76+M80+M84+M88+M92+M96+M100+M104+M108+M112+M116+M120+M124+M128+M132+M136+M140+M144+M148</f>
      </c>
    </row>
    <row r="60" spans="1:16" ht="12.75">
      <c r="A60" t="s">
        <v>49</v>
      </c>
      <c s="34" t="s">
        <v>84</v>
      </c>
      <c s="34" t="s">
        <v>543</v>
      </c>
      <c s="35" t="s">
        <v>5</v>
      </c>
      <c s="6" t="s">
        <v>544</v>
      </c>
      <c s="36" t="s">
        <v>93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4518</v>
      </c>
    </row>
    <row r="63" spans="1:5" ht="89.25">
      <c r="A63" t="s">
        <v>58</v>
      </c>
      <c r="E63" s="39" t="s">
        <v>4529</v>
      </c>
    </row>
    <row r="64" spans="1:16" ht="12.75">
      <c r="A64" t="s">
        <v>49</v>
      </c>
      <c s="34" t="s">
        <v>87</v>
      </c>
      <c s="34" t="s">
        <v>4530</v>
      </c>
      <c s="35" t="s">
        <v>5</v>
      </c>
      <c s="6" t="s">
        <v>4531</v>
      </c>
      <c s="36" t="s">
        <v>93</v>
      </c>
      <c s="37">
        <v>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4518</v>
      </c>
    </row>
    <row r="67" spans="1:5" ht="89.25">
      <c r="A67" t="s">
        <v>58</v>
      </c>
      <c r="E67" s="39" t="s">
        <v>4529</v>
      </c>
    </row>
    <row r="68" spans="1:16" ht="12.75">
      <c r="A68" t="s">
        <v>49</v>
      </c>
      <c s="34" t="s">
        <v>90</v>
      </c>
      <c s="34" t="s">
        <v>4532</v>
      </c>
      <c s="35" t="s">
        <v>5</v>
      </c>
      <c s="6" t="s">
        <v>4533</v>
      </c>
      <c s="36" t="s">
        <v>93</v>
      </c>
      <c s="37">
        <v>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4518</v>
      </c>
    </row>
    <row r="71" spans="1:5" ht="89.25">
      <c r="A71" t="s">
        <v>58</v>
      </c>
      <c r="E71" s="39" t="s">
        <v>4529</v>
      </c>
    </row>
    <row r="72" spans="1:16" ht="12.75">
      <c r="A72" t="s">
        <v>49</v>
      </c>
      <c s="34" t="s">
        <v>94</v>
      </c>
      <c s="34" t="s">
        <v>4534</v>
      </c>
      <c s="35" t="s">
        <v>5</v>
      </c>
      <c s="6" t="s">
        <v>4535</v>
      </c>
      <c s="36" t="s">
        <v>93</v>
      </c>
      <c s="37">
        <v>600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4518</v>
      </c>
    </row>
    <row r="75" spans="1:5" ht="89.25">
      <c r="A75" t="s">
        <v>58</v>
      </c>
      <c r="E75" s="39" t="s">
        <v>4529</v>
      </c>
    </row>
    <row r="76" spans="1:16" ht="12.75">
      <c r="A76" t="s">
        <v>49</v>
      </c>
      <c s="34" t="s">
        <v>97</v>
      </c>
      <c s="34" t="s">
        <v>4536</v>
      </c>
      <c s="35" t="s">
        <v>5</v>
      </c>
      <c s="6" t="s">
        <v>4537</v>
      </c>
      <c s="36" t="s">
        <v>93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4518</v>
      </c>
    </row>
    <row r="79" spans="1:5" ht="89.25">
      <c r="A79" t="s">
        <v>58</v>
      </c>
      <c r="E79" s="39" t="s">
        <v>4529</v>
      </c>
    </row>
    <row r="80" spans="1:16" ht="12.75">
      <c r="A80" t="s">
        <v>49</v>
      </c>
      <c s="34" t="s">
        <v>101</v>
      </c>
      <c s="34" t="s">
        <v>4538</v>
      </c>
      <c s="35" t="s">
        <v>5</v>
      </c>
      <c s="6" t="s">
        <v>4539</v>
      </c>
      <c s="36" t="s">
        <v>93</v>
      </c>
      <c s="37">
        <v>455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4518</v>
      </c>
    </row>
    <row r="83" spans="1:5" ht="89.25">
      <c r="A83" t="s">
        <v>58</v>
      </c>
      <c r="E83" s="39" t="s">
        <v>4529</v>
      </c>
    </row>
    <row r="84" spans="1:16" ht="12.75">
      <c r="A84" t="s">
        <v>49</v>
      </c>
      <c s="34" t="s">
        <v>104</v>
      </c>
      <c s="34" t="s">
        <v>4540</v>
      </c>
      <c s="35" t="s">
        <v>5</v>
      </c>
      <c s="6" t="s">
        <v>4541</v>
      </c>
      <c s="36" t="s">
        <v>93</v>
      </c>
      <c s="37">
        <v>1445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4518</v>
      </c>
    </row>
    <row r="87" spans="1:5" ht="89.25">
      <c r="A87" t="s">
        <v>58</v>
      </c>
      <c r="E87" s="39" t="s">
        <v>4529</v>
      </c>
    </row>
    <row r="88" spans="1:16" ht="12.75">
      <c r="A88" t="s">
        <v>49</v>
      </c>
      <c s="34" t="s">
        <v>107</v>
      </c>
      <c s="34" t="s">
        <v>4542</v>
      </c>
      <c s="35" t="s">
        <v>5</v>
      </c>
      <c s="6" t="s">
        <v>4543</v>
      </c>
      <c s="36" t="s">
        <v>93</v>
      </c>
      <c s="37">
        <v>400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4518</v>
      </c>
    </row>
    <row r="91" spans="1:5" ht="89.25">
      <c r="A91" t="s">
        <v>58</v>
      </c>
      <c r="E91" s="39" t="s">
        <v>4529</v>
      </c>
    </row>
    <row r="92" spans="1:16" ht="25.5">
      <c r="A92" t="s">
        <v>49</v>
      </c>
      <c s="34" t="s">
        <v>110</v>
      </c>
      <c s="34" t="s">
        <v>4544</v>
      </c>
      <c s="35" t="s">
        <v>5</v>
      </c>
      <c s="6" t="s">
        <v>4545</v>
      </c>
      <c s="36" t="s">
        <v>93</v>
      </c>
      <c s="37">
        <v>1050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4518</v>
      </c>
    </row>
    <row r="95" spans="1:5" ht="89.25">
      <c r="A95" t="s">
        <v>58</v>
      </c>
      <c r="E95" s="39" t="s">
        <v>4529</v>
      </c>
    </row>
    <row r="96" spans="1:16" ht="12.75">
      <c r="A96" t="s">
        <v>49</v>
      </c>
      <c s="34" t="s">
        <v>113</v>
      </c>
      <c s="34" t="s">
        <v>126</v>
      </c>
      <c s="35" t="s">
        <v>5</v>
      </c>
      <c s="6" t="s">
        <v>127</v>
      </c>
      <c s="36" t="s">
        <v>93</v>
      </c>
      <c s="37">
        <v>500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4518</v>
      </c>
    </row>
    <row r="99" spans="1:5" ht="89.25">
      <c r="A99" t="s">
        <v>58</v>
      </c>
      <c r="E99" s="39" t="s">
        <v>4529</v>
      </c>
    </row>
    <row r="100" spans="1:16" ht="12.75">
      <c r="A100" t="s">
        <v>49</v>
      </c>
      <c s="34" t="s">
        <v>116</v>
      </c>
      <c s="34" t="s">
        <v>1236</v>
      </c>
      <c s="35" t="s">
        <v>5</v>
      </c>
      <c s="6" t="s">
        <v>1237</v>
      </c>
      <c s="36" t="s">
        <v>93</v>
      </c>
      <c s="37">
        <v>400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4518</v>
      </c>
    </row>
    <row r="103" spans="1:5" ht="89.25">
      <c r="A103" t="s">
        <v>58</v>
      </c>
      <c r="E103" s="39" t="s">
        <v>4529</v>
      </c>
    </row>
    <row r="104" spans="1:16" ht="12.75">
      <c r="A104" t="s">
        <v>49</v>
      </c>
      <c s="34" t="s">
        <v>119</v>
      </c>
      <c s="34" t="s">
        <v>4546</v>
      </c>
      <c s="35" t="s">
        <v>5</v>
      </c>
      <c s="6" t="s">
        <v>4547</v>
      </c>
      <c s="36" t="s">
        <v>134</v>
      </c>
      <c s="37">
        <v>0.1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4518</v>
      </c>
    </row>
    <row r="107" spans="1:5" ht="102">
      <c r="A107" t="s">
        <v>58</v>
      </c>
      <c r="E107" s="39" t="s">
        <v>4548</v>
      </c>
    </row>
    <row r="108" spans="1:16" ht="12.75">
      <c r="A108" t="s">
        <v>49</v>
      </c>
      <c s="34" t="s">
        <v>122</v>
      </c>
      <c s="34" t="s">
        <v>4549</v>
      </c>
      <c s="35" t="s">
        <v>5</v>
      </c>
      <c s="6" t="s">
        <v>4550</v>
      </c>
      <c s="36" t="s">
        <v>93</v>
      </c>
      <c s="37">
        <v>400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4518</v>
      </c>
    </row>
    <row r="111" spans="1:5" ht="89.25">
      <c r="A111" t="s">
        <v>58</v>
      </c>
      <c r="E111" s="39" t="s">
        <v>4529</v>
      </c>
    </row>
    <row r="112" spans="1:16" ht="25.5">
      <c r="A112" t="s">
        <v>49</v>
      </c>
      <c s="34" t="s">
        <v>125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4518</v>
      </c>
    </row>
    <row r="115" spans="1:5" ht="102">
      <c r="A115" t="s">
        <v>58</v>
      </c>
      <c r="E115" s="39" t="s">
        <v>4551</v>
      </c>
    </row>
    <row r="116" spans="1:16" ht="25.5">
      <c r="A116" t="s">
        <v>49</v>
      </c>
      <c s="34" t="s">
        <v>128</v>
      </c>
      <c s="34" t="s">
        <v>4552</v>
      </c>
      <c s="35" t="s">
        <v>5</v>
      </c>
      <c s="6" t="s">
        <v>4553</v>
      </c>
      <c s="36" t="s">
        <v>100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4518</v>
      </c>
    </row>
    <row r="119" spans="1:5" ht="102">
      <c r="A119" t="s">
        <v>58</v>
      </c>
      <c r="E119" s="39" t="s">
        <v>4551</v>
      </c>
    </row>
    <row r="120" spans="1:16" ht="25.5">
      <c r="A120" t="s">
        <v>49</v>
      </c>
      <c s="34" t="s">
        <v>131</v>
      </c>
      <c s="34" t="s">
        <v>4554</v>
      </c>
      <c s="35" t="s">
        <v>5</v>
      </c>
      <c s="6" t="s">
        <v>4555</v>
      </c>
      <c s="36" t="s">
        <v>100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4518</v>
      </c>
    </row>
    <row r="123" spans="1:5" ht="102">
      <c r="A123" t="s">
        <v>58</v>
      </c>
      <c r="E123" s="39" t="s">
        <v>4551</v>
      </c>
    </row>
    <row r="124" spans="1:16" ht="25.5">
      <c r="A124" t="s">
        <v>49</v>
      </c>
      <c s="34" t="s">
        <v>135</v>
      </c>
      <c s="34" t="s">
        <v>4556</v>
      </c>
      <c s="35" t="s">
        <v>5</v>
      </c>
      <c s="6" t="s">
        <v>4557</v>
      </c>
      <c s="36" t="s">
        <v>100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4518</v>
      </c>
    </row>
    <row r="127" spans="1:5" ht="102">
      <c r="A127" t="s">
        <v>58</v>
      </c>
      <c r="E127" s="39" t="s">
        <v>4551</v>
      </c>
    </row>
    <row r="128" spans="1:16" ht="12.75">
      <c r="A128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35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</v>
      </c>
    </row>
    <row r="131" spans="1:5" ht="102">
      <c r="A131" t="s">
        <v>58</v>
      </c>
      <c r="E131" s="39" t="s">
        <v>4558</v>
      </c>
    </row>
    <row r="132" spans="1:16" ht="12.75">
      <c r="A132" t="s">
        <v>49</v>
      </c>
      <c s="34" t="s">
        <v>141</v>
      </c>
      <c s="34" t="s">
        <v>1221</v>
      </c>
      <c s="35" t="s">
        <v>5</v>
      </c>
      <c s="6" t="s">
        <v>1222</v>
      </c>
      <c s="36" t="s">
        <v>100</v>
      </c>
      <c s="37">
        <v>150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</v>
      </c>
    </row>
    <row r="135" spans="1:5" ht="89.25">
      <c r="A135" t="s">
        <v>58</v>
      </c>
      <c r="E135" s="39" t="s">
        <v>4559</v>
      </c>
    </row>
    <row r="136" spans="1:16" ht="12.75">
      <c r="A136" t="s">
        <v>49</v>
      </c>
      <c s="34" t="s">
        <v>144</v>
      </c>
      <c s="34" t="s">
        <v>4560</v>
      </c>
      <c s="35" t="s">
        <v>5</v>
      </c>
      <c s="6" t="s">
        <v>4561</v>
      </c>
      <c s="36" t="s">
        <v>93</v>
      </c>
      <c s="37">
        <v>800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4562</v>
      </c>
    </row>
    <row r="140" spans="1:16" ht="12.75">
      <c r="A140" t="s">
        <v>49</v>
      </c>
      <c s="34" t="s">
        <v>147</v>
      </c>
      <c s="34" t="s">
        <v>4563</v>
      </c>
      <c s="35" t="s">
        <v>5</v>
      </c>
      <c s="6" t="s">
        <v>4564</v>
      </c>
      <c s="36" t="s">
        <v>100</v>
      </c>
      <c s="37">
        <v>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4565</v>
      </c>
    </row>
    <row r="144" spans="1:16" ht="12.75">
      <c r="A144" t="s">
        <v>49</v>
      </c>
      <c s="34" t="s">
        <v>150</v>
      </c>
      <c s="34" t="s">
        <v>516</v>
      </c>
      <c s="35" t="s">
        <v>5</v>
      </c>
      <c s="6" t="s">
        <v>517</v>
      </c>
      <c s="36" t="s">
        <v>93</v>
      </c>
      <c s="37">
        <v>300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</v>
      </c>
    </row>
    <row r="147" spans="1:5" ht="140.25">
      <c r="A147" t="s">
        <v>58</v>
      </c>
      <c r="E147" s="39" t="s">
        <v>4566</v>
      </c>
    </row>
    <row r="148" spans="1:16" ht="12.75">
      <c r="A148" t="s">
        <v>49</v>
      </c>
      <c s="34" t="s">
        <v>153</v>
      </c>
      <c s="34" t="s">
        <v>4567</v>
      </c>
      <c s="35" t="s">
        <v>5</v>
      </c>
      <c s="6" t="s">
        <v>4568</v>
      </c>
      <c s="36" t="s">
        <v>100</v>
      </c>
      <c s="37">
        <v>20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</v>
      </c>
    </row>
    <row r="151" spans="1:5" ht="102">
      <c r="A151" t="s">
        <v>58</v>
      </c>
      <c r="E151" s="39" t="s">
        <v>4569</v>
      </c>
    </row>
    <row r="152" spans="1:13" ht="12.75">
      <c r="A152" t="s">
        <v>46</v>
      </c>
      <c r="C152" s="31" t="s">
        <v>4570</v>
      </c>
      <c r="E152" s="33" t="s">
        <v>4571</v>
      </c>
      <c r="J152" s="32">
        <f>0</f>
      </c>
      <c s="32">
        <f>0</f>
      </c>
      <c s="32">
        <f>0+L153+L157+L161+L165+L169+L173+L177+L181+L185+L189+L193+L197+L201+L205+L209+L213+L217+L221+L225+L229+L233+L237+L241+L245+L249+L253</f>
      </c>
      <c s="32">
        <f>0+M153+M157+M161+M165+M169+M173+M177+M181+M185+M189+M193+M197+M201+M205+M209+M213+M217+M221+M225+M229+M233+M237+M241+M245+M249+M253</f>
      </c>
    </row>
    <row r="153" spans="1:16" ht="25.5">
      <c r="A153" t="s">
        <v>49</v>
      </c>
      <c s="34" t="s">
        <v>156</v>
      </c>
      <c s="34" t="s">
        <v>4572</v>
      </c>
      <c s="35" t="s">
        <v>5</v>
      </c>
      <c s="6" t="s">
        <v>4573</v>
      </c>
      <c s="36" t="s">
        <v>100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4574</v>
      </c>
    </row>
    <row r="157" spans="1:16" ht="25.5">
      <c r="A157" t="s">
        <v>49</v>
      </c>
      <c s="34" t="s">
        <v>159</v>
      </c>
      <c s="34" t="s">
        <v>4575</v>
      </c>
      <c s="35" t="s">
        <v>5</v>
      </c>
      <c s="6" t="s">
        <v>4576</v>
      </c>
      <c s="36" t="s">
        <v>100</v>
      </c>
      <c s="37">
        <v>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5</v>
      </c>
    </row>
    <row r="160" spans="1:5" ht="89.25">
      <c r="A160" t="s">
        <v>58</v>
      </c>
      <c r="E160" s="39" t="s">
        <v>4577</v>
      </c>
    </row>
    <row r="161" spans="1:16" ht="12.75">
      <c r="A161" t="s">
        <v>49</v>
      </c>
      <c s="34" t="s">
        <v>162</v>
      </c>
      <c s="34" t="s">
        <v>4578</v>
      </c>
      <c s="35" t="s">
        <v>5</v>
      </c>
      <c s="6" t="s">
        <v>4579</v>
      </c>
      <c s="36" t="s">
        <v>100</v>
      </c>
      <c s="37">
        <v>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5</v>
      </c>
    </row>
    <row r="164" spans="1:5" ht="89.25">
      <c r="A164" t="s">
        <v>58</v>
      </c>
      <c r="E164" s="39" t="s">
        <v>4580</v>
      </c>
    </row>
    <row r="165" spans="1:16" ht="25.5">
      <c r="A165" t="s">
        <v>49</v>
      </c>
      <c s="34" t="s">
        <v>165</v>
      </c>
      <c s="34" t="s">
        <v>4581</v>
      </c>
      <c s="35" t="s">
        <v>5</v>
      </c>
      <c s="6" t="s">
        <v>4582</v>
      </c>
      <c s="36" t="s">
        <v>100</v>
      </c>
      <c s="37">
        <v>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5</v>
      </c>
    </row>
    <row r="168" spans="1:5" ht="102">
      <c r="A168" t="s">
        <v>58</v>
      </c>
      <c r="E168" s="39" t="s">
        <v>4583</v>
      </c>
    </row>
    <row r="169" spans="1:16" ht="12.75">
      <c r="A169" t="s">
        <v>49</v>
      </c>
      <c s="34" t="s">
        <v>168</v>
      </c>
      <c s="34" t="s">
        <v>4584</v>
      </c>
      <c s="35" t="s">
        <v>5</v>
      </c>
      <c s="6" t="s">
        <v>4585</v>
      </c>
      <c s="36" t="s">
        <v>100</v>
      </c>
      <c s="37">
        <v>18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5</v>
      </c>
    </row>
    <row r="172" spans="1:5" ht="89.25">
      <c r="A172" t="s">
        <v>58</v>
      </c>
      <c r="E172" s="39" t="s">
        <v>4577</v>
      </c>
    </row>
    <row r="173" spans="1:16" ht="12.75">
      <c r="A173" t="s">
        <v>49</v>
      </c>
      <c s="34" t="s">
        <v>171</v>
      </c>
      <c s="34" t="s">
        <v>4586</v>
      </c>
      <c s="35" t="s">
        <v>5</v>
      </c>
      <c s="6" t="s">
        <v>4587</v>
      </c>
      <c s="36" t="s">
        <v>100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</v>
      </c>
    </row>
    <row r="176" spans="1:5" ht="89.25">
      <c r="A176" t="s">
        <v>58</v>
      </c>
      <c r="E176" s="39" t="s">
        <v>4577</v>
      </c>
    </row>
    <row r="177" spans="1:16" ht="25.5">
      <c r="A177" t="s">
        <v>49</v>
      </c>
      <c s="34" t="s">
        <v>174</v>
      </c>
      <c s="34" t="s">
        <v>4588</v>
      </c>
      <c s="35" t="s">
        <v>5</v>
      </c>
      <c s="6" t="s">
        <v>4589</v>
      </c>
      <c s="36" t="s">
        <v>100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</v>
      </c>
    </row>
    <row r="180" spans="1:5" ht="89.25">
      <c r="A180" t="s">
        <v>58</v>
      </c>
      <c r="E180" s="39" t="s">
        <v>4590</v>
      </c>
    </row>
    <row r="181" spans="1:16" ht="38.25">
      <c r="A181" t="s">
        <v>49</v>
      </c>
      <c s="34" t="s">
        <v>177</v>
      </c>
      <c s="34" t="s">
        <v>4591</v>
      </c>
      <c s="35" t="s">
        <v>5</v>
      </c>
      <c s="6" t="s">
        <v>4592</v>
      </c>
      <c s="36" t="s">
        <v>100</v>
      </c>
      <c s="37">
        <v>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</v>
      </c>
    </row>
    <row r="184" spans="1:5" ht="153">
      <c r="A184" t="s">
        <v>58</v>
      </c>
      <c r="E184" s="39" t="s">
        <v>4593</v>
      </c>
    </row>
    <row r="185" spans="1:16" ht="12.75">
      <c r="A185" t="s">
        <v>49</v>
      </c>
      <c s="34" t="s">
        <v>180</v>
      </c>
      <c s="34" t="s">
        <v>4594</v>
      </c>
      <c s="35" t="s">
        <v>5</v>
      </c>
      <c s="6" t="s">
        <v>4595</v>
      </c>
      <c s="36" t="s">
        <v>100</v>
      </c>
      <c s="37">
        <v>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</v>
      </c>
    </row>
    <row r="188" spans="1:5" ht="89.25">
      <c r="A188" t="s">
        <v>58</v>
      </c>
      <c r="E188" s="39" t="s">
        <v>4596</v>
      </c>
    </row>
    <row r="189" spans="1:16" ht="12.75">
      <c r="A189" t="s">
        <v>49</v>
      </c>
      <c s="34" t="s">
        <v>183</v>
      </c>
      <c s="34" t="s">
        <v>4597</v>
      </c>
      <c s="35" t="s">
        <v>5</v>
      </c>
      <c s="6" t="s">
        <v>4598</v>
      </c>
      <c s="36" t="s">
        <v>100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4596</v>
      </c>
    </row>
    <row r="193" spans="1:16" ht="25.5">
      <c r="A193" t="s">
        <v>49</v>
      </c>
      <c s="34" t="s">
        <v>186</v>
      </c>
      <c s="34" t="s">
        <v>4599</v>
      </c>
      <c s="35" t="s">
        <v>5</v>
      </c>
      <c s="6" t="s">
        <v>4600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4601</v>
      </c>
    </row>
    <row r="197" spans="1:16" ht="25.5">
      <c r="A197" t="s">
        <v>49</v>
      </c>
      <c s="34" t="s">
        <v>190</v>
      </c>
      <c s="34" t="s">
        <v>4602</v>
      </c>
      <c s="35" t="s">
        <v>5</v>
      </c>
      <c s="6" t="s">
        <v>4603</v>
      </c>
      <c s="36" t="s">
        <v>100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4590</v>
      </c>
    </row>
    <row r="201" spans="1:16" ht="25.5">
      <c r="A201" t="s">
        <v>49</v>
      </c>
      <c s="34" t="s">
        <v>193</v>
      </c>
      <c s="34" t="s">
        <v>4604</v>
      </c>
      <c s="35" t="s">
        <v>5</v>
      </c>
      <c s="6" t="s">
        <v>4605</v>
      </c>
      <c s="36" t="s">
        <v>100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4590</v>
      </c>
    </row>
    <row r="205" spans="1:16" ht="25.5">
      <c r="A205" t="s">
        <v>49</v>
      </c>
      <c s="34" t="s">
        <v>196</v>
      </c>
      <c s="34" t="s">
        <v>4606</v>
      </c>
      <c s="35" t="s">
        <v>5</v>
      </c>
      <c s="6" t="s">
        <v>4607</v>
      </c>
      <c s="36" t="s">
        <v>100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4608</v>
      </c>
    </row>
    <row r="209" spans="1:16" ht="12.75">
      <c r="A209" t="s">
        <v>49</v>
      </c>
      <c s="34" t="s">
        <v>199</v>
      </c>
      <c s="34" t="s">
        <v>4609</v>
      </c>
      <c s="35" t="s">
        <v>5</v>
      </c>
      <c s="6" t="s">
        <v>4610</v>
      </c>
      <c s="36" t="s">
        <v>100</v>
      </c>
      <c s="37">
        <v>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</v>
      </c>
    </row>
    <row r="212" spans="1:5" ht="89.25">
      <c r="A212" t="s">
        <v>58</v>
      </c>
      <c r="E212" s="39" t="s">
        <v>4611</v>
      </c>
    </row>
    <row r="213" spans="1:16" ht="12.75">
      <c r="A213" t="s">
        <v>49</v>
      </c>
      <c s="34" t="s">
        <v>202</v>
      </c>
      <c s="34" t="s">
        <v>4612</v>
      </c>
      <c s="35" t="s">
        <v>5</v>
      </c>
      <c s="6" t="s">
        <v>4613</v>
      </c>
      <c s="36" t="s">
        <v>100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377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</v>
      </c>
    </row>
    <row r="216" spans="1:5" ht="114.75">
      <c r="A216" t="s">
        <v>58</v>
      </c>
      <c r="E216" s="39" t="s">
        <v>4565</v>
      </c>
    </row>
    <row r="217" spans="1:16" ht="12.75">
      <c r="A217" t="s">
        <v>49</v>
      </c>
      <c s="34" t="s">
        <v>206</v>
      </c>
      <c s="34" t="s">
        <v>4614</v>
      </c>
      <c s="35" t="s">
        <v>5</v>
      </c>
      <c s="6" t="s">
        <v>4615</v>
      </c>
      <c s="36" t="s">
        <v>100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377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4565</v>
      </c>
    </row>
    <row r="221" spans="1:16" ht="12.75">
      <c r="A221" t="s">
        <v>49</v>
      </c>
      <c s="34" t="s">
        <v>209</v>
      </c>
      <c s="34" t="s">
        <v>4616</v>
      </c>
      <c s="35" t="s">
        <v>5</v>
      </c>
      <c s="6" t="s">
        <v>4617</v>
      </c>
      <c s="36" t="s">
        <v>100</v>
      </c>
      <c s="37">
        <v>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5</v>
      </c>
    </row>
    <row r="224" spans="1:5" ht="102">
      <c r="A224" t="s">
        <v>58</v>
      </c>
      <c r="E224" s="39" t="s">
        <v>4618</v>
      </c>
    </row>
    <row r="225" spans="1:16" ht="12.75">
      <c r="A225" t="s">
        <v>49</v>
      </c>
      <c s="34" t="s">
        <v>212</v>
      </c>
      <c s="34" t="s">
        <v>4619</v>
      </c>
      <c s="35" t="s">
        <v>5</v>
      </c>
      <c s="6" t="s">
        <v>4620</v>
      </c>
      <c s="36" t="s">
        <v>100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</v>
      </c>
    </row>
    <row r="228" spans="1:5" ht="140.25">
      <c r="A228" t="s">
        <v>58</v>
      </c>
      <c r="E228" s="39" t="s">
        <v>4621</v>
      </c>
    </row>
    <row r="229" spans="1:16" ht="12.75">
      <c r="A229" t="s">
        <v>49</v>
      </c>
      <c s="34" t="s">
        <v>215</v>
      </c>
      <c s="34" t="s">
        <v>4622</v>
      </c>
      <c s="35" t="s">
        <v>5</v>
      </c>
      <c s="6" t="s">
        <v>4623</v>
      </c>
      <c s="36" t="s">
        <v>100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377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</v>
      </c>
    </row>
    <row r="232" spans="1:5" ht="140.25">
      <c r="A232" t="s">
        <v>58</v>
      </c>
      <c r="E232" s="39" t="s">
        <v>4621</v>
      </c>
    </row>
    <row r="233" spans="1:16" ht="25.5">
      <c r="A233" t="s">
        <v>49</v>
      </c>
      <c s="34" t="s">
        <v>218</v>
      </c>
      <c s="34" t="s">
        <v>4624</v>
      </c>
      <c s="35" t="s">
        <v>5</v>
      </c>
      <c s="6" t="s">
        <v>4625</v>
      </c>
      <c s="36" t="s">
        <v>100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377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</v>
      </c>
    </row>
    <row r="236" spans="1:5" ht="89.25">
      <c r="A236" t="s">
        <v>58</v>
      </c>
      <c r="E236" s="39" t="s">
        <v>4626</v>
      </c>
    </row>
    <row r="237" spans="1:16" ht="25.5">
      <c r="A237" t="s">
        <v>49</v>
      </c>
      <c s="34" t="s">
        <v>221</v>
      </c>
      <c s="34" t="s">
        <v>4627</v>
      </c>
      <c s="35" t="s">
        <v>5</v>
      </c>
      <c s="6" t="s">
        <v>4628</v>
      </c>
      <c s="36" t="s">
        <v>100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377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4629</v>
      </c>
    </row>
    <row r="241" spans="1:16" ht="25.5">
      <c r="A241" t="s">
        <v>49</v>
      </c>
      <c s="34" t="s">
        <v>224</v>
      </c>
      <c s="34" t="s">
        <v>4630</v>
      </c>
      <c s="35" t="s">
        <v>5</v>
      </c>
      <c s="6" t="s">
        <v>4631</v>
      </c>
      <c s="36" t="s">
        <v>100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377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</v>
      </c>
    </row>
    <row r="244" spans="1:5" ht="76.5">
      <c r="A244" t="s">
        <v>58</v>
      </c>
      <c r="E244" s="39" t="s">
        <v>4632</v>
      </c>
    </row>
    <row r="245" spans="1:16" ht="12.75">
      <c r="A245" t="s">
        <v>49</v>
      </c>
      <c s="34" t="s">
        <v>227</v>
      </c>
      <c s="34" t="s">
        <v>4633</v>
      </c>
      <c s="35" t="s">
        <v>5</v>
      </c>
      <c s="6" t="s">
        <v>4634</v>
      </c>
      <c s="36" t="s">
        <v>100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377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</v>
      </c>
    </row>
    <row r="248" spans="1:5" ht="89.25">
      <c r="A248" t="s">
        <v>58</v>
      </c>
      <c r="E248" s="39" t="s">
        <v>4635</v>
      </c>
    </row>
    <row r="249" spans="1:16" ht="12.75">
      <c r="A249" t="s">
        <v>49</v>
      </c>
      <c s="34" t="s">
        <v>230</v>
      </c>
      <c s="34" t="s">
        <v>4636</v>
      </c>
      <c s="35" t="s">
        <v>5</v>
      </c>
      <c s="6" t="s">
        <v>4637</v>
      </c>
      <c s="36" t="s">
        <v>100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377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</v>
      </c>
    </row>
    <row r="252" spans="1:5" ht="89.25">
      <c r="A252" t="s">
        <v>58</v>
      </c>
      <c r="E252" s="39" t="s">
        <v>4635</v>
      </c>
    </row>
    <row r="253" spans="1:16" ht="12.75">
      <c r="A253" t="s">
        <v>49</v>
      </c>
      <c s="34" t="s">
        <v>233</v>
      </c>
      <c s="34" t="s">
        <v>4638</v>
      </c>
      <c s="35" t="s">
        <v>5</v>
      </c>
      <c s="6" t="s">
        <v>4639</v>
      </c>
      <c s="36" t="s">
        <v>100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</v>
      </c>
    </row>
    <row r="256" spans="1:5" ht="114.75">
      <c r="A256" t="s">
        <v>58</v>
      </c>
      <c r="E256" s="39" t="s">
        <v>4565</v>
      </c>
    </row>
    <row r="257" spans="1:13" ht="12.75">
      <c r="A257" t="s">
        <v>46</v>
      </c>
      <c r="C257" s="31" t="s">
        <v>4640</v>
      </c>
      <c r="E257" s="33" t="s">
        <v>4641</v>
      </c>
      <c r="J257" s="32">
        <f>0</f>
      </c>
      <c s="32">
        <f>0</f>
      </c>
      <c s="32">
        <f>0+L258+L262+L266+L270+L274+L278+L282+L286+L290+L294</f>
      </c>
      <c s="32">
        <f>0+M258+M262+M266+M270+M274+M278+M282+M286+M290+M294</f>
      </c>
    </row>
    <row r="258" spans="1:16" ht="25.5">
      <c r="A258" t="s">
        <v>49</v>
      </c>
      <c s="34" t="s">
        <v>245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</v>
      </c>
    </row>
    <row r="261" spans="1:5" ht="114.75">
      <c r="A261" t="s">
        <v>58</v>
      </c>
      <c r="E261" s="39" t="s">
        <v>4642</v>
      </c>
    </row>
    <row r="262" spans="1:16" ht="38.25">
      <c r="A262" t="s">
        <v>49</v>
      </c>
      <c s="34" t="s">
        <v>248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</v>
      </c>
    </row>
    <row r="265" spans="1:5" ht="114.75">
      <c r="A265" t="s">
        <v>58</v>
      </c>
      <c r="E265" s="39" t="s">
        <v>4642</v>
      </c>
    </row>
    <row r="266" spans="1:16" ht="25.5">
      <c r="A266" t="s">
        <v>49</v>
      </c>
      <c s="34" t="s">
        <v>251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55</v>
      </c>
    </row>
    <row r="268" spans="1:5" ht="12.75">
      <c r="A268" s="35" t="s">
        <v>56</v>
      </c>
      <c r="E268" s="40" t="s">
        <v>5</v>
      </c>
    </row>
    <row r="269" spans="1:5" ht="89.25">
      <c r="A269" t="s">
        <v>58</v>
      </c>
      <c r="E269" s="39" t="s">
        <v>4643</v>
      </c>
    </row>
    <row r="270" spans="1:16" ht="12.75">
      <c r="A270" t="s">
        <v>49</v>
      </c>
      <c s="34" t="s">
        <v>254</v>
      </c>
      <c s="34" t="s">
        <v>4644</v>
      </c>
      <c s="35" t="s">
        <v>5</v>
      </c>
      <c s="6" t="s">
        <v>4645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55</v>
      </c>
    </row>
    <row r="272" spans="1:5" ht="12.75">
      <c r="A272" s="35" t="s">
        <v>56</v>
      </c>
      <c r="E272" s="40" t="s">
        <v>5</v>
      </c>
    </row>
    <row r="273" spans="1:5" ht="76.5">
      <c r="A273" t="s">
        <v>58</v>
      </c>
      <c r="E273" s="39" t="s">
        <v>4646</v>
      </c>
    </row>
    <row r="274" spans="1:16" ht="12.75">
      <c r="A274" t="s">
        <v>49</v>
      </c>
      <c s="34" t="s">
        <v>257</v>
      </c>
      <c s="34" t="s">
        <v>1186</v>
      </c>
      <c s="35" t="s">
        <v>5</v>
      </c>
      <c s="6" t="s">
        <v>1187</v>
      </c>
      <c s="36" t="s">
        <v>329</v>
      </c>
      <c s="37">
        <v>120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55</v>
      </c>
    </row>
    <row r="276" spans="1:5" ht="12.75">
      <c r="A276" s="35" t="s">
        <v>56</v>
      </c>
      <c r="E276" s="40" t="s">
        <v>5</v>
      </c>
    </row>
    <row r="277" spans="1:5" ht="89.25">
      <c r="A277" t="s">
        <v>58</v>
      </c>
      <c r="E277" s="39" t="s">
        <v>4647</v>
      </c>
    </row>
    <row r="278" spans="1:16" ht="12.75">
      <c r="A278" t="s">
        <v>49</v>
      </c>
      <c s="34" t="s">
        <v>260</v>
      </c>
      <c s="34" t="s">
        <v>1189</v>
      </c>
      <c s="35" t="s">
        <v>5</v>
      </c>
      <c s="6" t="s">
        <v>1190</v>
      </c>
      <c s="36" t="s">
        <v>329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4648</v>
      </c>
    </row>
    <row r="282" spans="1:16" ht="12.75">
      <c r="A282" t="s">
        <v>49</v>
      </c>
      <c s="34" t="s">
        <v>263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5</v>
      </c>
    </row>
    <row r="285" spans="1:5" ht="89.25">
      <c r="A285" t="s">
        <v>58</v>
      </c>
      <c r="E285" s="39" t="s">
        <v>4649</v>
      </c>
    </row>
    <row r="286" spans="1:16" ht="12.75">
      <c r="A286" t="s">
        <v>49</v>
      </c>
      <c s="34" t="s">
        <v>266</v>
      </c>
      <c s="34" t="s">
        <v>1177</v>
      </c>
      <c s="35" t="s">
        <v>5</v>
      </c>
      <c s="6" t="s">
        <v>1178</v>
      </c>
      <c s="36" t="s">
        <v>329</v>
      </c>
      <c s="37">
        <v>120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5</v>
      </c>
    </row>
    <row r="289" spans="1:5" ht="89.25">
      <c r="A289" t="s">
        <v>58</v>
      </c>
      <c r="E289" s="39" t="s">
        <v>4650</v>
      </c>
    </row>
    <row r="290" spans="1:16" ht="12.75">
      <c r="A290" t="s">
        <v>49</v>
      </c>
      <c s="34" t="s">
        <v>269</v>
      </c>
      <c s="34" t="s">
        <v>4507</v>
      </c>
      <c s="35" t="s">
        <v>5</v>
      </c>
      <c s="6" t="s">
        <v>4508</v>
      </c>
      <c s="36" t="s">
        <v>100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377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4651</v>
      </c>
    </row>
    <row r="293" spans="1:5" ht="12.75">
      <c r="A293" t="s">
        <v>58</v>
      </c>
      <c r="E293" s="39" t="s">
        <v>1591</v>
      </c>
    </row>
    <row r="294" spans="1:16" ht="12.75">
      <c r="A294" t="s">
        <v>49</v>
      </c>
      <c s="34" t="s">
        <v>272</v>
      </c>
      <c s="34" t="s">
        <v>4652</v>
      </c>
      <c s="35" t="s">
        <v>5</v>
      </c>
      <c s="6" t="s">
        <v>4653</v>
      </c>
      <c s="36" t="s">
        <v>1273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377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4654</v>
      </c>
    </row>
    <row r="297" spans="1:5" ht="12.75">
      <c r="A297" t="s">
        <v>58</v>
      </c>
      <c r="E297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4500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4500</v>
      </c>
      <c r="E4" s="26" t="s">
        <v>4501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4657</v>
      </c>
      <c r="E8" s="30" t="s">
        <v>4656</v>
      </c>
      <c r="J8" s="29">
        <f>0+J9+J22+J35+J60+J73</f>
      </c>
      <c s="29">
        <f>0+K9+K22+K35+K60+K73</f>
      </c>
      <c s="29">
        <f>0+L9+L22+L35+L60+L73</f>
      </c>
      <c s="29">
        <f>0+M9+M22+M35+M60+M73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4507</v>
      </c>
      <c s="35" t="s">
        <v>5</v>
      </c>
      <c s="6" t="s">
        <v>4508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1591</v>
      </c>
    </row>
    <row r="14" spans="1:16" ht="12.75">
      <c r="A14" t="s">
        <v>49</v>
      </c>
      <c s="34" t="s">
        <v>27</v>
      </c>
      <c s="34" t="s">
        <v>891</v>
      </c>
      <c s="35" t="s">
        <v>5</v>
      </c>
      <c s="6" t="s">
        <v>892</v>
      </c>
      <c s="36" t="s">
        <v>93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4518</v>
      </c>
    </row>
    <row r="17" spans="1:5" ht="76.5">
      <c r="A17" t="s">
        <v>58</v>
      </c>
      <c r="E17" s="39" t="s">
        <v>4519</v>
      </c>
    </row>
    <row r="18" spans="1:16" ht="25.5">
      <c r="A18" t="s">
        <v>49</v>
      </c>
      <c s="34" t="s">
        <v>26</v>
      </c>
      <c s="34" t="s">
        <v>117</v>
      </c>
      <c s="35" t="s">
        <v>5</v>
      </c>
      <c s="6" t="s">
        <v>118</v>
      </c>
      <c s="36" t="s">
        <v>100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14.75">
      <c r="A21" t="s">
        <v>58</v>
      </c>
      <c r="E21" s="39" t="s">
        <v>4520</v>
      </c>
    </row>
    <row r="22" spans="1:13" ht="12.75">
      <c r="A22" t="s">
        <v>46</v>
      </c>
      <c r="C22" s="31" t="s">
        <v>101</v>
      </c>
      <c r="E22" s="33" t="s">
        <v>4521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94</v>
      </c>
      <c s="34" t="s">
        <v>65</v>
      </c>
      <c s="35" t="s">
        <v>5</v>
      </c>
      <c s="6" t="s">
        <v>66</v>
      </c>
      <c s="36" t="s">
        <v>52</v>
      </c>
      <c s="37">
        <v>0.3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4522</v>
      </c>
    </row>
    <row r="26" spans="1:5" ht="140.25">
      <c r="A26" t="s">
        <v>58</v>
      </c>
      <c r="E26" s="39" t="s">
        <v>4523</v>
      </c>
    </row>
    <row r="27" spans="1:16" ht="25.5">
      <c r="A27" t="s">
        <v>49</v>
      </c>
      <c s="34" t="s">
        <v>97</v>
      </c>
      <c s="34" t="s">
        <v>572</v>
      </c>
      <c s="35" t="s">
        <v>5</v>
      </c>
      <c s="6" t="s">
        <v>4524</v>
      </c>
      <c s="36" t="s">
        <v>52</v>
      </c>
      <c s="37">
        <v>0.1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4522</v>
      </c>
    </row>
    <row r="30" spans="1:5" ht="140.25">
      <c r="A30" t="s">
        <v>58</v>
      </c>
      <c r="E30" s="39" t="s">
        <v>4523</v>
      </c>
    </row>
    <row r="31" spans="1:16" ht="12.75">
      <c r="A31" t="s">
        <v>49</v>
      </c>
      <c s="34" t="s">
        <v>101</v>
      </c>
      <c s="34" t="s">
        <v>4525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4522</v>
      </c>
    </row>
    <row r="34" spans="1:5" ht="127.5">
      <c r="A34" t="s">
        <v>58</v>
      </c>
      <c r="E34" s="39" t="s">
        <v>4526</v>
      </c>
    </row>
    <row r="35" spans="1:13" ht="12.75">
      <c r="A35" t="s">
        <v>46</v>
      </c>
      <c r="C35" s="31" t="s">
        <v>4527</v>
      </c>
      <c r="E35" s="33" t="s">
        <v>4528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64</v>
      </c>
      <c s="34" t="s">
        <v>4532</v>
      </c>
      <c s="35" t="s">
        <v>5</v>
      </c>
      <c s="6" t="s">
        <v>4533</v>
      </c>
      <c s="36" t="s">
        <v>93</v>
      </c>
      <c s="37">
        <v>150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4518</v>
      </c>
    </row>
    <row r="39" spans="1:5" ht="89.25">
      <c r="A39" t="s">
        <v>58</v>
      </c>
      <c r="E39" s="39" t="s">
        <v>4529</v>
      </c>
    </row>
    <row r="40" spans="1:16" ht="12.75">
      <c r="A40" t="s">
        <v>49</v>
      </c>
      <c s="34" t="s">
        <v>67</v>
      </c>
      <c s="34" t="s">
        <v>4530</v>
      </c>
      <c s="35" t="s">
        <v>5</v>
      </c>
      <c s="6" t="s">
        <v>4531</v>
      </c>
      <c s="36" t="s">
        <v>93</v>
      </c>
      <c s="37">
        <v>300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4518</v>
      </c>
    </row>
    <row r="43" spans="1:5" ht="89.25">
      <c r="A43" t="s">
        <v>58</v>
      </c>
      <c r="E43" s="39" t="s">
        <v>4529</v>
      </c>
    </row>
    <row r="44" spans="1:16" ht="25.5">
      <c r="A44" t="s">
        <v>49</v>
      </c>
      <c s="34" t="s">
        <v>70</v>
      </c>
      <c s="34" t="s">
        <v>129</v>
      </c>
      <c s="35" t="s">
        <v>5</v>
      </c>
      <c s="6" t="s">
        <v>130</v>
      </c>
      <c s="36" t="s">
        <v>100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4518</v>
      </c>
    </row>
    <row r="47" spans="1:5" ht="89.25">
      <c r="A47" t="s">
        <v>58</v>
      </c>
      <c r="E47" s="39" t="s">
        <v>4608</v>
      </c>
    </row>
    <row r="48" spans="1:16" ht="12.75">
      <c r="A48" t="s">
        <v>49</v>
      </c>
      <c s="34" t="s">
        <v>73</v>
      </c>
      <c s="34" t="s">
        <v>1221</v>
      </c>
      <c s="35" t="s">
        <v>5</v>
      </c>
      <c s="6" t="s">
        <v>1222</v>
      </c>
      <c s="36" t="s">
        <v>100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</v>
      </c>
    </row>
    <row r="51" spans="1:5" ht="76.5">
      <c r="A51" t="s">
        <v>58</v>
      </c>
      <c r="E51" s="39" t="s">
        <v>4658</v>
      </c>
    </row>
    <row r="52" spans="1:16" ht="12.75">
      <c r="A52" t="s">
        <v>49</v>
      </c>
      <c s="34" t="s">
        <v>76</v>
      </c>
      <c s="34" t="s">
        <v>4560</v>
      </c>
      <c s="35" t="s">
        <v>5</v>
      </c>
      <c s="6" t="s">
        <v>4561</v>
      </c>
      <c s="36" t="s">
        <v>93</v>
      </c>
      <c s="37">
        <v>150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114.75">
      <c r="A55" t="s">
        <v>58</v>
      </c>
      <c r="E55" s="39" t="s">
        <v>4562</v>
      </c>
    </row>
    <row r="56" spans="1:16" ht="12.75">
      <c r="A56" t="s">
        <v>49</v>
      </c>
      <c s="34" t="s">
        <v>80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4566</v>
      </c>
    </row>
    <row r="60" spans="1:13" ht="12.75">
      <c r="A60" t="s">
        <v>46</v>
      </c>
      <c r="C60" s="31" t="s">
        <v>4570</v>
      </c>
      <c r="E60" s="33" t="s">
        <v>4571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49</v>
      </c>
      <c s="34" t="s">
        <v>84</v>
      </c>
      <c s="34" t="s">
        <v>4659</v>
      </c>
      <c s="35" t="s">
        <v>5</v>
      </c>
      <c s="6" t="s">
        <v>4660</v>
      </c>
      <c s="36" t="s">
        <v>100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5</v>
      </c>
    </row>
    <row r="64" spans="1:5" ht="114.75">
      <c r="A64" t="s">
        <v>58</v>
      </c>
      <c r="E64" s="39" t="s">
        <v>4574</v>
      </c>
    </row>
    <row r="65" spans="1:16" ht="25.5">
      <c r="A65" t="s">
        <v>49</v>
      </c>
      <c s="34" t="s">
        <v>87</v>
      </c>
      <c s="34" t="s">
        <v>4661</v>
      </c>
      <c s="35" t="s">
        <v>5</v>
      </c>
      <c s="6" t="s">
        <v>4662</v>
      </c>
      <c s="36" t="s">
        <v>100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4577</v>
      </c>
    </row>
    <row r="69" spans="1:16" ht="12.75">
      <c r="A69" t="s">
        <v>49</v>
      </c>
      <c s="34" t="s">
        <v>90</v>
      </c>
      <c s="34" t="s">
        <v>4586</v>
      </c>
      <c s="35" t="s">
        <v>5</v>
      </c>
      <c s="6" t="s">
        <v>4587</v>
      </c>
      <c s="36" t="s">
        <v>100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4577</v>
      </c>
    </row>
    <row r="73" spans="1:13" ht="12.75">
      <c r="A73" t="s">
        <v>46</v>
      </c>
      <c r="C73" s="31" t="s">
        <v>4640</v>
      </c>
      <c r="E73" s="33" t="s">
        <v>4641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104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4642</v>
      </c>
    </row>
    <row r="78" spans="1:16" ht="25.5">
      <c r="A78" t="s">
        <v>49</v>
      </c>
      <c s="34" t="s">
        <v>107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4643</v>
      </c>
    </row>
    <row r="82" spans="1:16" ht="12.75">
      <c r="A82" t="s">
        <v>49</v>
      </c>
      <c s="34" t="s">
        <v>110</v>
      </c>
      <c s="34" t="s">
        <v>4644</v>
      </c>
      <c s="35" t="s">
        <v>5</v>
      </c>
      <c s="6" t="s">
        <v>4645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76.5">
      <c r="A85" t="s">
        <v>58</v>
      </c>
      <c r="E85" s="39" t="s">
        <v>4646</v>
      </c>
    </row>
    <row r="86" spans="1:16" ht="12.75">
      <c r="A86" t="s">
        <v>49</v>
      </c>
      <c s="34" t="s">
        <v>113</v>
      </c>
      <c s="34" t="s">
        <v>1186</v>
      </c>
      <c s="35" t="s">
        <v>5</v>
      </c>
      <c s="6" t="s">
        <v>1187</v>
      </c>
      <c s="36" t="s">
        <v>329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4647</v>
      </c>
    </row>
    <row r="90" spans="1:16" ht="12.75">
      <c r="A90" t="s">
        <v>49</v>
      </c>
      <c s="34" t="s">
        <v>116</v>
      </c>
      <c s="34" t="s">
        <v>1189</v>
      </c>
      <c s="35" t="s">
        <v>5</v>
      </c>
      <c s="6" t="s">
        <v>1190</v>
      </c>
      <c s="36" t="s">
        <v>329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4648</v>
      </c>
    </row>
    <row r="94" spans="1:16" ht="12.75">
      <c r="A94" t="s">
        <v>49</v>
      </c>
      <c s="34" t="s">
        <v>119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4649</v>
      </c>
    </row>
    <row r="98" spans="1:16" ht="12.75">
      <c r="A98" t="s">
        <v>49</v>
      </c>
      <c s="34" t="s">
        <v>122</v>
      </c>
      <c s="34" t="s">
        <v>1177</v>
      </c>
      <c s="35" t="s">
        <v>5</v>
      </c>
      <c s="6" t="s">
        <v>1178</v>
      </c>
      <c s="36" t="s">
        <v>329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4650</v>
      </c>
    </row>
    <row r="102" spans="1:16" ht="12.75">
      <c r="A102" t="s">
        <v>49</v>
      </c>
      <c s="34" t="s">
        <v>125</v>
      </c>
      <c s="34" t="s">
        <v>4507</v>
      </c>
      <c s="35" t="s">
        <v>5</v>
      </c>
      <c s="6" t="s">
        <v>4508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4651</v>
      </c>
    </row>
    <row r="105" spans="1:5" ht="12.75">
      <c r="A105" t="s">
        <v>58</v>
      </c>
      <c r="E105" s="39" t="s">
        <v>1591</v>
      </c>
    </row>
    <row r="106" spans="1:16" ht="12.75">
      <c r="A106" t="s">
        <v>49</v>
      </c>
      <c s="34" t="s">
        <v>128</v>
      </c>
      <c s="34" t="s">
        <v>4652</v>
      </c>
      <c s="35" t="s">
        <v>5</v>
      </c>
      <c s="6" t="s">
        <v>4653</v>
      </c>
      <c s="36" t="s">
        <v>1273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4654</v>
      </c>
    </row>
    <row r="109" spans="1:5" ht="12.75">
      <c r="A109" t="s">
        <v>58</v>
      </c>
      <c r="E109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4500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4500</v>
      </c>
      <c r="E4" s="26" t="s">
        <v>4501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4665</v>
      </c>
      <c r="E8" s="30" t="s">
        <v>4664</v>
      </c>
      <c r="J8" s="29">
        <f>0+J9+J26+J39+J68+J85</f>
      </c>
      <c s="29">
        <f>0+K9+K26+K39+K68+K85</f>
      </c>
      <c s="29">
        <f>0+L9+L26+L39+L68+L85</f>
      </c>
      <c s="29">
        <f>0+M9+M26+M39+M68+M85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4507</v>
      </c>
      <c s="35" t="s">
        <v>5</v>
      </c>
      <c s="6" t="s">
        <v>4508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1591</v>
      </c>
    </row>
    <row r="14" spans="1:16" ht="12.75">
      <c r="A14" t="s">
        <v>49</v>
      </c>
      <c s="34" t="s">
        <v>27</v>
      </c>
      <c s="34" t="s">
        <v>4301</v>
      </c>
      <c s="35" t="s">
        <v>5</v>
      </c>
      <c s="6" t="s">
        <v>4302</v>
      </c>
      <c s="36" t="s">
        <v>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4666</v>
      </c>
    </row>
    <row r="17" spans="1:5" ht="216.75">
      <c r="A17" t="s">
        <v>58</v>
      </c>
      <c r="E17" s="39" t="s">
        <v>4513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4518</v>
      </c>
    </row>
    <row r="21" spans="1:5" ht="76.5">
      <c r="A21" t="s">
        <v>58</v>
      </c>
      <c r="E21" s="39" t="s">
        <v>4519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14.75">
      <c r="A25" t="s">
        <v>58</v>
      </c>
      <c r="E25" s="39" t="s">
        <v>4520</v>
      </c>
    </row>
    <row r="26" spans="1:13" ht="12.75">
      <c r="A26" t="s">
        <v>46</v>
      </c>
      <c r="C26" s="31" t="s">
        <v>101</v>
      </c>
      <c r="E26" s="33" t="s">
        <v>4521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104</v>
      </c>
      <c s="34" t="s">
        <v>65</v>
      </c>
      <c s="35" t="s">
        <v>5</v>
      </c>
      <c s="6" t="s">
        <v>66</v>
      </c>
      <c s="36" t="s">
        <v>52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4522</v>
      </c>
    </row>
    <row r="30" spans="1:5" ht="140.25">
      <c r="A30" t="s">
        <v>58</v>
      </c>
      <c r="E30" s="39" t="s">
        <v>4523</v>
      </c>
    </row>
    <row r="31" spans="1:16" ht="25.5">
      <c r="A31" t="s">
        <v>49</v>
      </c>
      <c s="34" t="s">
        <v>107</v>
      </c>
      <c s="34" t="s">
        <v>572</v>
      </c>
      <c s="35" t="s">
        <v>5</v>
      </c>
      <c s="6" t="s">
        <v>4524</v>
      </c>
      <c s="36" t="s">
        <v>52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4522</v>
      </c>
    </row>
    <row r="34" spans="1:5" ht="140.25">
      <c r="A34" t="s">
        <v>58</v>
      </c>
      <c r="E34" s="39" t="s">
        <v>4523</v>
      </c>
    </row>
    <row r="35" spans="1:16" ht="12.75">
      <c r="A35" t="s">
        <v>49</v>
      </c>
      <c s="34" t="s">
        <v>110</v>
      </c>
      <c s="34" t="s">
        <v>4525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4522</v>
      </c>
    </row>
    <row r="38" spans="1:5" ht="127.5">
      <c r="A38" t="s">
        <v>58</v>
      </c>
      <c r="E38" s="39" t="s">
        <v>4526</v>
      </c>
    </row>
    <row r="39" spans="1:13" ht="12.75">
      <c r="A39" t="s">
        <v>46</v>
      </c>
      <c r="C39" s="31" t="s">
        <v>4527</v>
      </c>
      <c r="E39" s="33" t="s">
        <v>4528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67</v>
      </c>
      <c s="34" t="s">
        <v>4532</v>
      </c>
      <c s="35" t="s">
        <v>5</v>
      </c>
      <c s="6" t="s">
        <v>4533</v>
      </c>
      <c s="36" t="s">
        <v>93</v>
      </c>
      <c s="37">
        <v>450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4518</v>
      </c>
    </row>
    <row r="43" spans="1:5" ht="89.25">
      <c r="A43" t="s">
        <v>58</v>
      </c>
      <c r="E43" s="39" t="s">
        <v>4529</v>
      </c>
    </row>
    <row r="44" spans="1:16" ht="12.75">
      <c r="A44" t="s">
        <v>49</v>
      </c>
      <c s="34" t="s">
        <v>70</v>
      </c>
      <c s="34" t="s">
        <v>4530</v>
      </c>
      <c s="35" t="s">
        <v>5</v>
      </c>
      <c s="6" t="s">
        <v>4531</v>
      </c>
      <c s="36" t="s">
        <v>93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4518</v>
      </c>
    </row>
    <row r="47" spans="1:5" ht="89.25">
      <c r="A47" t="s">
        <v>58</v>
      </c>
      <c r="E47" s="39" t="s">
        <v>4529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4518</v>
      </c>
    </row>
    <row r="51" spans="1:5" ht="89.25">
      <c r="A51" t="s">
        <v>58</v>
      </c>
      <c r="E51" s="39" t="s">
        <v>4608</v>
      </c>
    </row>
    <row r="52" spans="1:16" ht="12.75">
      <c r="A52" t="s">
        <v>49</v>
      </c>
      <c s="34" t="s">
        <v>76</v>
      </c>
      <c s="34" t="s">
        <v>1221</v>
      </c>
      <c s="35" t="s">
        <v>5</v>
      </c>
      <c s="6" t="s">
        <v>1222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4658</v>
      </c>
    </row>
    <row r="56" spans="1:16" ht="12.75">
      <c r="A56" t="s">
        <v>49</v>
      </c>
      <c s="34" t="s">
        <v>80</v>
      </c>
      <c s="34" t="s">
        <v>4560</v>
      </c>
      <c s="35" t="s">
        <v>5</v>
      </c>
      <c s="6" t="s">
        <v>4561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4562</v>
      </c>
    </row>
    <row r="60" spans="1:16" ht="12.75">
      <c r="A60" t="s">
        <v>49</v>
      </c>
      <c s="34" t="s">
        <v>84</v>
      </c>
      <c s="34" t="s">
        <v>516</v>
      </c>
      <c s="35" t="s">
        <v>5</v>
      </c>
      <c s="6" t="s">
        <v>517</v>
      </c>
      <c s="36" t="s">
        <v>93</v>
      </c>
      <c s="37">
        <v>70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40.25">
      <c r="A63" t="s">
        <v>58</v>
      </c>
      <c r="E63" s="39" t="s">
        <v>4566</v>
      </c>
    </row>
    <row r="64" spans="1:16" ht="12.75">
      <c r="A64" t="s">
        <v>49</v>
      </c>
      <c s="34" t="s">
        <v>87</v>
      </c>
      <c s="34" t="s">
        <v>4567</v>
      </c>
      <c s="35" t="s">
        <v>5</v>
      </c>
      <c s="6" t="s">
        <v>4568</v>
      </c>
      <c s="36" t="s">
        <v>100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02">
      <c r="A67" t="s">
        <v>58</v>
      </c>
      <c r="E67" s="39" t="s">
        <v>4569</v>
      </c>
    </row>
    <row r="68" spans="1:13" ht="12.75">
      <c r="A68" t="s">
        <v>46</v>
      </c>
      <c r="C68" s="31" t="s">
        <v>4570</v>
      </c>
      <c r="E68" s="33" t="s">
        <v>4571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90</v>
      </c>
      <c s="34" t="s">
        <v>4667</v>
      </c>
      <c s="35" t="s">
        <v>5</v>
      </c>
      <c s="6" t="s">
        <v>4668</v>
      </c>
      <c s="36" t="s">
        <v>100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114.75">
      <c r="A72" t="s">
        <v>58</v>
      </c>
      <c r="E72" s="39" t="s">
        <v>4574</v>
      </c>
    </row>
    <row r="73" spans="1:16" ht="25.5">
      <c r="A73" t="s">
        <v>49</v>
      </c>
      <c s="34" t="s">
        <v>94</v>
      </c>
      <c s="34" t="s">
        <v>4661</v>
      </c>
      <c s="35" t="s">
        <v>5</v>
      </c>
      <c s="6" t="s">
        <v>4662</v>
      </c>
      <c s="36" t="s">
        <v>100</v>
      </c>
      <c s="37">
        <v>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4577</v>
      </c>
    </row>
    <row r="77" spans="1:16" ht="12.75">
      <c r="A77" t="s">
        <v>49</v>
      </c>
      <c s="34" t="s">
        <v>97</v>
      </c>
      <c s="34" t="s">
        <v>4586</v>
      </c>
      <c s="35" t="s">
        <v>5</v>
      </c>
      <c s="6" t="s">
        <v>4587</v>
      </c>
      <c s="36" t="s">
        <v>100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4577</v>
      </c>
    </row>
    <row r="81" spans="1:16" ht="12.75">
      <c r="A81" t="s">
        <v>49</v>
      </c>
      <c s="34" t="s">
        <v>101</v>
      </c>
      <c s="34" t="s">
        <v>4616</v>
      </c>
      <c s="35" t="s">
        <v>5</v>
      </c>
      <c s="6" t="s">
        <v>4617</v>
      </c>
      <c s="36" t="s">
        <v>100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102">
      <c r="A84" t="s">
        <v>58</v>
      </c>
      <c r="E84" s="39" t="s">
        <v>4618</v>
      </c>
    </row>
    <row r="85" spans="1:13" ht="12.75">
      <c r="A85" t="s">
        <v>46</v>
      </c>
      <c r="C85" s="31" t="s">
        <v>4640</v>
      </c>
      <c r="E85" s="33" t="s">
        <v>4641</v>
      </c>
      <c r="J85" s="32">
        <f>0</f>
      </c>
      <c s="32">
        <f>0</f>
      </c>
      <c s="32">
        <f>0+L86+L90+L94+L98+L102+L106+L110+L114+L118+L122</f>
      </c>
      <c s="32">
        <f>0+M86+M90+M94+M98+M102+M106+M110+M114+M118+M122</f>
      </c>
    </row>
    <row r="86" spans="1:16" ht="25.5">
      <c r="A86" t="s">
        <v>49</v>
      </c>
      <c s="34" t="s">
        <v>113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4642</v>
      </c>
    </row>
    <row r="90" spans="1:16" ht="38.25">
      <c r="A90" t="s">
        <v>49</v>
      </c>
      <c s="34" t="s">
        <v>116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4642</v>
      </c>
    </row>
    <row r="94" spans="1:16" ht="25.5">
      <c r="A94" t="s">
        <v>49</v>
      </c>
      <c s="34" t="s">
        <v>119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4643</v>
      </c>
    </row>
    <row r="98" spans="1:16" ht="12.75">
      <c r="A98" t="s">
        <v>49</v>
      </c>
      <c s="34" t="s">
        <v>122</v>
      </c>
      <c s="34" t="s">
        <v>4644</v>
      </c>
      <c s="35" t="s">
        <v>5</v>
      </c>
      <c s="6" t="s">
        <v>4645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76.5">
      <c r="A101" t="s">
        <v>58</v>
      </c>
      <c r="E101" s="39" t="s">
        <v>4646</v>
      </c>
    </row>
    <row r="102" spans="1:16" ht="12.75">
      <c r="A102" t="s">
        <v>49</v>
      </c>
      <c s="34" t="s">
        <v>125</v>
      </c>
      <c s="34" t="s">
        <v>1186</v>
      </c>
      <c s="35" t="s">
        <v>5</v>
      </c>
      <c s="6" t="s">
        <v>1187</v>
      </c>
      <c s="36" t="s">
        <v>329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4647</v>
      </c>
    </row>
    <row r="106" spans="1:16" ht="12.75">
      <c r="A106" t="s">
        <v>49</v>
      </c>
      <c s="34" t="s">
        <v>128</v>
      </c>
      <c s="34" t="s">
        <v>1189</v>
      </c>
      <c s="35" t="s">
        <v>5</v>
      </c>
      <c s="6" t="s">
        <v>1190</v>
      </c>
      <c s="36" t="s">
        <v>329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4648</v>
      </c>
    </row>
    <row r="110" spans="1:16" ht="12.75">
      <c r="A110" t="s">
        <v>49</v>
      </c>
      <c s="34" t="s">
        <v>131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4649</v>
      </c>
    </row>
    <row r="114" spans="1:16" ht="12.75">
      <c r="A114" t="s">
        <v>49</v>
      </c>
      <c s="34" t="s">
        <v>135</v>
      </c>
      <c s="34" t="s">
        <v>1177</v>
      </c>
      <c s="35" t="s">
        <v>5</v>
      </c>
      <c s="6" t="s">
        <v>1178</v>
      </c>
      <c s="36" t="s">
        <v>329</v>
      </c>
      <c s="37">
        <v>30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4650</v>
      </c>
    </row>
    <row r="118" spans="1:16" ht="12.75">
      <c r="A118" t="s">
        <v>49</v>
      </c>
      <c s="34" t="s">
        <v>138</v>
      </c>
      <c s="34" t="s">
        <v>4507</v>
      </c>
      <c s="35" t="s">
        <v>5</v>
      </c>
      <c s="6" t="s">
        <v>4508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4651</v>
      </c>
    </row>
    <row r="121" spans="1:5" ht="12.75">
      <c r="A121" t="s">
        <v>58</v>
      </c>
      <c r="E121" s="39" t="s">
        <v>1591</v>
      </c>
    </row>
    <row r="122" spans="1:16" ht="12.75">
      <c r="A122" t="s">
        <v>49</v>
      </c>
      <c s="34" t="s">
        <v>141</v>
      </c>
      <c s="34" t="s">
        <v>4652</v>
      </c>
      <c s="35" t="s">
        <v>5</v>
      </c>
      <c s="6" t="s">
        <v>4653</v>
      </c>
      <c s="36" t="s">
        <v>1273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4654</v>
      </c>
    </row>
    <row r="125" spans="1:5" ht="12.75">
      <c r="A125" t="s">
        <v>58</v>
      </c>
      <c r="E125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4500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4500</v>
      </c>
      <c r="E4" s="26" t="s">
        <v>4501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4671</v>
      </c>
      <c r="E8" s="30" t="s">
        <v>4670</v>
      </c>
      <c r="J8" s="29">
        <f>0+J9+J26+J39+J72+J93</f>
      </c>
      <c s="29">
        <f>0+K9+K26+K39+K72+K93</f>
      </c>
      <c s="29">
        <f>0+L9+L26+L39+L72+L93</f>
      </c>
      <c s="29">
        <f>0+M9+M26+M39+M72+M93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4507</v>
      </c>
      <c s="35" t="s">
        <v>5</v>
      </c>
      <c s="6" t="s">
        <v>4508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1591</v>
      </c>
    </row>
    <row r="14" spans="1:16" ht="12.75">
      <c r="A14" t="s">
        <v>49</v>
      </c>
      <c s="34" t="s">
        <v>27</v>
      </c>
      <c s="34" t="s">
        <v>4301</v>
      </c>
      <c s="35" t="s">
        <v>5</v>
      </c>
      <c s="6" t="s">
        <v>4302</v>
      </c>
      <c s="36" t="s">
        <v>83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4672</v>
      </c>
    </row>
    <row r="17" spans="1:5" ht="216.75">
      <c r="A17" t="s">
        <v>58</v>
      </c>
      <c r="E17" s="39" t="s">
        <v>4513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4518</v>
      </c>
    </row>
    <row r="21" spans="1:5" ht="76.5">
      <c r="A21" t="s">
        <v>58</v>
      </c>
      <c r="E21" s="39" t="s">
        <v>4519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14.75">
      <c r="A25" t="s">
        <v>58</v>
      </c>
      <c r="E25" s="39" t="s">
        <v>4520</v>
      </c>
    </row>
    <row r="26" spans="1:13" ht="12.75">
      <c r="A26" t="s">
        <v>46</v>
      </c>
      <c r="C26" s="31" t="s">
        <v>101</v>
      </c>
      <c r="E26" s="33" t="s">
        <v>4521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110</v>
      </c>
      <c s="34" t="s">
        <v>65</v>
      </c>
      <c s="35" t="s">
        <v>5</v>
      </c>
      <c s="6" t="s">
        <v>66</v>
      </c>
      <c s="36" t="s">
        <v>52</v>
      </c>
      <c s="37">
        <v>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4522</v>
      </c>
    </row>
    <row r="30" spans="1:5" ht="140.25">
      <c r="A30" t="s">
        <v>58</v>
      </c>
      <c r="E30" s="39" t="s">
        <v>4523</v>
      </c>
    </row>
    <row r="31" spans="1:16" ht="25.5">
      <c r="A31" t="s">
        <v>49</v>
      </c>
      <c s="34" t="s">
        <v>113</v>
      </c>
      <c s="34" t="s">
        <v>572</v>
      </c>
      <c s="35" t="s">
        <v>5</v>
      </c>
      <c s="6" t="s">
        <v>4524</v>
      </c>
      <c s="36" t="s">
        <v>52</v>
      </c>
      <c s="37">
        <v>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4522</v>
      </c>
    </row>
    <row r="34" spans="1:5" ht="140.25">
      <c r="A34" t="s">
        <v>58</v>
      </c>
      <c r="E34" s="39" t="s">
        <v>4523</v>
      </c>
    </row>
    <row r="35" spans="1:16" ht="12.75">
      <c r="A35" t="s">
        <v>49</v>
      </c>
      <c s="34" t="s">
        <v>116</v>
      </c>
      <c s="34" t="s">
        <v>4525</v>
      </c>
      <c s="35" t="s">
        <v>5</v>
      </c>
      <c s="6" t="s">
        <v>708</v>
      </c>
      <c s="36" t="s">
        <v>709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4522</v>
      </c>
    </row>
    <row r="38" spans="1:5" ht="127.5">
      <c r="A38" t="s">
        <v>58</v>
      </c>
      <c r="E38" s="39" t="s">
        <v>4526</v>
      </c>
    </row>
    <row r="39" spans="1:13" ht="12.75">
      <c r="A39" t="s">
        <v>46</v>
      </c>
      <c r="C39" s="31" t="s">
        <v>4527</v>
      </c>
      <c r="E39" s="33" t="s">
        <v>4528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12.75">
      <c r="A40" t="s">
        <v>49</v>
      </c>
      <c s="34" t="s">
        <v>67</v>
      </c>
      <c s="34" t="s">
        <v>4532</v>
      </c>
      <c s="35" t="s">
        <v>5</v>
      </c>
      <c s="6" t="s">
        <v>4533</v>
      </c>
      <c s="36" t="s">
        <v>93</v>
      </c>
      <c s="37">
        <v>550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4518</v>
      </c>
    </row>
    <row r="43" spans="1:5" ht="89.25">
      <c r="A43" t="s">
        <v>58</v>
      </c>
      <c r="E43" s="39" t="s">
        <v>4529</v>
      </c>
    </row>
    <row r="44" spans="1:16" ht="12.75">
      <c r="A44" t="s">
        <v>49</v>
      </c>
      <c s="34" t="s">
        <v>70</v>
      </c>
      <c s="34" t="s">
        <v>4530</v>
      </c>
      <c s="35" t="s">
        <v>5</v>
      </c>
      <c s="6" t="s">
        <v>4531</v>
      </c>
      <c s="36" t="s">
        <v>93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4518</v>
      </c>
    </row>
    <row r="47" spans="1:5" ht="89.25">
      <c r="A47" t="s">
        <v>58</v>
      </c>
      <c r="E47" s="39" t="s">
        <v>4529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4518</v>
      </c>
    </row>
    <row r="51" spans="1:5" ht="89.25">
      <c r="A51" t="s">
        <v>58</v>
      </c>
      <c r="E51" s="39" t="s">
        <v>4608</v>
      </c>
    </row>
    <row r="52" spans="1:16" ht="12.75">
      <c r="A52" t="s">
        <v>49</v>
      </c>
      <c s="34" t="s">
        <v>76</v>
      </c>
      <c s="34" t="s">
        <v>1221</v>
      </c>
      <c s="35" t="s">
        <v>5</v>
      </c>
      <c s="6" t="s">
        <v>1222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4658</v>
      </c>
    </row>
    <row r="56" spans="1:16" ht="12.75">
      <c r="A56" t="s">
        <v>49</v>
      </c>
      <c s="34" t="s">
        <v>80</v>
      </c>
      <c s="34" t="s">
        <v>4560</v>
      </c>
      <c s="35" t="s">
        <v>5</v>
      </c>
      <c s="6" t="s">
        <v>4561</v>
      </c>
      <c s="36" t="s">
        <v>93</v>
      </c>
      <c s="37">
        <v>500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4562</v>
      </c>
    </row>
    <row r="60" spans="1:16" ht="12.75">
      <c r="A60" t="s">
        <v>49</v>
      </c>
      <c s="34" t="s">
        <v>84</v>
      </c>
      <c s="34" t="s">
        <v>4563</v>
      </c>
      <c s="35" t="s">
        <v>5</v>
      </c>
      <c s="6" t="s">
        <v>4564</v>
      </c>
      <c s="36" t="s">
        <v>100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14.75">
      <c r="A63" t="s">
        <v>58</v>
      </c>
      <c r="E63" s="39" t="s">
        <v>4565</v>
      </c>
    </row>
    <row r="64" spans="1:16" ht="12.75">
      <c r="A64" t="s">
        <v>49</v>
      </c>
      <c s="34" t="s">
        <v>87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40.25">
      <c r="A67" t="s">
        <v>58</v>
      </c>
      <c r="E67" s="39" t="s">
        <v>4566</v>
      </c>
    </row>
    <row r="68" spans="1:16" ht="12.75">
      <c r="A68" t="s">
        <v>49</v>
      </c>
      <c s="34" t="s">
        <v>90</v>
      </c>
      <c s="34" t="s">
        <v>4567</v>
      </c>
      <c s="35" t="s">
        <v>5</v>
      </c>
      <c s="6" t="s">
        <v>4568</v>
      </c>
      <c s="36" t="s">
        <v>100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</v>
      </c>
    </row>
    <row r="71" spans="1:5" ht="102">
      <c r="A71" t="s">
        <v>58</v>
      </c>
      <c r="E71" s="39" t="s">
        <v>4569</v>
      </c>
    </row>
    <row r="72" spans="1:13" ht="12.75">
      <c r="A72" t="s">
        <v>46</v>
      </c>
      <c r="C72" s="31" t="s">
        <v>4570</v>
      </c>
      <c r="E72" s="33" t="s">
        <v>4571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94</v>
      </c>
      <c s="34" t="s">
        <v>4667</v>
      </c>
      <c s="35" t="s">
        <v>5</v>
      </c>
      <c s="6" t="s">
        <v>4668</v>
      </c>
      <c s="36" t="s">
        <v>100</v>
      </c>
      <c s="37">
        <v>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114.75">
      <c r="A76" t="s">
        <v>58</v>
      </c>
      <c r="E76" s="39" t="s">
        <v>4574</v>
      </c>
    </row>
    <row r="77" spans="1:16" ht="25.5">
      <c r="A77" t="s">
        <v>49</v>
      </c>
      <c s="34" t="s">
        <v>97</v>
      </c>
      <c s="34" t="s">
        <v>4661</v>
      </c>
      <c s="35" t="s">
        <v>5</v>
      </c>
      <c s="6" t="s">
        <v>4662</v>
      </c>
      <c s="36" t="s">
        <v>100</v>
      </c>
      <c s="37">
        <v>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4577</v>
      </c>
    </row>
    <row r="81" spans="1:16" ht="12.75">
      <c r="A81" t="s">
        <v>49</v>
      </c>
      <c s="34" t="s">
        <v>101</v>
      </c>
      <c s="34" t="s">
        <v>4586</v>
      </c>
      <c s="35" t="s">
        <v>5</v>
      </c>
      <c s="6" t="s">
        <v>4587</v>
      </c>
      <c s="36" t="s">
        <v>100</v>
      </c>
      <c s="37">
        <v>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4577</v>
      </c>
    </row>
    <row r="85" spans="1:16" ht="12.75">
      <c r="A85" t="s">
        <v>49</v>
      </c>
      <c s="34" t="s">
        <v>104</v>
      </c>
      <c s="34" t="s">
        <v>4614</v>
      </c>
      <c s="35" t="s">
        <v>5</v>
      </c>
      <c s="6" t="s">
        <v>4615</v>
      </c>
      <c s="36" t="s">
        <v>100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</v>
      </c>
    </row>
    <row r="88" spans="1:5" ht="114.75">
      <c r="A88" t="s">
        <v>58</v>
      </c>
      <c r="E88" s="39" t="s">
        <v>4565</v>
      </c>
    </row>
    <row r="89" spans="1:16" ht="12.75">
      <c r="A89" t="s">
        <v>49</v>
      </c>
      <c s="34" t="s">
        <v>107</v>
      </c>
      <c s="34" t="s">
        <v>4616</v>
      </c>
      <c s="35" t="s">
        <v>5</v>
      </c>
      <c s="6" t="s">
        <v>4617</v>
      </c>
      <c s="36" t="s">
        <v>100</v>
      </c>
      <c s="37">
        <v>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5</v>
      </c>
    </row>
    <row r="92" spans="1:5" ht="102">
      <c r="A92" t="s">
        <v>58</v>
      </c>
      <c r="E92" s="39" t="s">
        <v>4618</v>
      </c>
    </row>
    <row r="93" spans="1:13" ht="12.75">
      <c r="A93" t="s">
        <v>46</v>
      </c>
      <c r="C93" s="31" t="s">
        <v>4640</v>
      </c>
      <c r="E93" s="33" t="s">
        <v>4641</v>
      </c>
      <c r="J93" s="32">
        <f>0</f>
      </c>
      <c s="32">
        <f>0</f>
      </c>
      <c s="32">
        <f>0+L94+L98+L102+L106+L110+L114+L118+L122+L126+L130</f>
      </c>
      <c s="32">
        <f>0+M94+M98+M102+M106+M110+M114+M118+M122+M126+M130</f>
      </c>
    </row>
    <row r="94" spans="1:16" ht="25.5">
      <c r="A94" t="s">
        <v>49</v>
      </c>
      <c s="34" t="s">
        <v>119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114.75">
      <c r="A97" t="s">
        <v>58</v>
      </c>
      <c r="E97" s="39" t="s">
        <v>4642</v>
      </c>
    </row>
    <row r="98" spans="1:16" ht="38.25">
      <c r="A98" t="s">
        <v>49</v>
      </c>
      <c s="34" t="s">
        <v>122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114.75">
      <c r="A101" t="s">
        <v>58</v>
      </c>
      <c r="E101" s="39" t="s">
        <v>4642</v>
      </c>
    </row>
    <row r="102" spans="1:16" ht="25.5">
      <c r="A102" t="s">
        <v>49</v>
      </c>
      <c s="34" t="s">
        <v>125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4643</v>
      </c>
    </row>
    <row r="106" spans="1:16" ht="12.75">
      <c r="A106" t="s">
        <v>49</v>
      </c>
      <c s="34" t="s">
        <v>128</v>
      </c>
      <c s="34" t="s">
        <v>4644</v>
      </c>
      <c s="35" t="s">
        <v>5</v>
      </c>
      <c s="6" t="s">
        <v>4645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76.5">
      <c r="A109" t="s">
        <v>58</v>
      </c>
      <c r="E109" s="39" t="s">
        <v>4646</v>
      </c>
    </row>
    <row r="110" spans="1:16" ht="12.75">
      <c r="A110" t="s">
        <v>49</v>
      </c>
      <c s="34" t="s">
        <v>131</v>
      </c>
      <c s="34" t="s">
        <v>1186</v>
      </c>
      <c s="35" t="s">
        <v>5</v>
      </c>
      <c s="6" t="s">
        <v>1187</v>
      </c>
      <c s="36" t="s">
        <v>329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4647</v>
      </c>
    </row>
    <row r="114" spans="1:16" ht="12.75">
      <c r="A114" t="s">
        <v>49</v>
      </c>
      <c s="34" t="s">
        <v>135</v>
      </c>
      <c s="34" t="s">
        <v>1189</v>
      </c>
      <c s="35" t="s">
        <v>5</v>
      </c>
      <c s="6" t="s">
        <v>1190</v>
      </c>
      <c s="36" t="s">
        <v>329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4648</v>
      </c>
    </row>
    <row r="118" spans="1:16" ht="12.75">
      <c r="A118" t="s">
        <v>49</v>
      </c>
      <c s="34" t="s">
        <v>138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4649</v>
      </c>
    </row>
    <row r="122" spans="1:16" ht="12.75">
      <c r="A122" t="s">
        <v>49</v>
      </c>
      <c s="34" t="s">
        <v>141</v>
      </c>
      <c s="34" t="s">
        <v>1177</v>
      </c>
      <c s="35" t="s">
        <v>5</v>
      </c>
      <c s="6" t="s">
        <v>1178</v>
      </c>
      <c s="36" t="s">
        <v>329</v>
      </c>
      <c s="37">
        <v>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4650</v>
      </c>
    </row>
    <row r="126" spans="1:16" ht="12.75">
      <c r="A126" t="s">
        <v>49</v>
      </c>
      <c s="34" t="s">
        <v>144</v>
      </c>
      <c s="34" t="s">
        <v>4507</v>
      </c>
      <c s="35" t="s">
        <v>5</v>
      </c>
      <c s="6" t="s">
        <v>4508</v>
      </c>
      <c s="36" t="s">
        <v>100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4651</v>
      </c>
    </row>
    <row r="129" spans="1:5" ht="12.75">
      <c r="A129" t="s">
        <v>58</v>
      </c>
      <c r="E129" s="39" t="s">
        <v>1591</v>
      </c>
    </row>
    <row r="130" spans="1:16" ht="12.75">
      <c r="A130" t="s">
        <v>49</v>
      </c>
      <c s="34" t="s">
        <v>147</v>
      </c>
      <c s="34" t="s">
        <v>4652</v>
      </c>
      <c s="35" t="s">
        <v>5</v>
      </c>
      <c s="6" t="s">
        <v>4653</v>
      </c>
      <c s="36" t="s">
        <v>1273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4654</v>
      </c>
    </row>
    <row r="133" spans="1:5" ht="12.75">
      <c r="A133" t="s">
        <v>58</v>
      </c>
      <c r="E133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4500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4500</v>
      </c>
      <c r="E4" s="26" t="s">
        <v>4501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4675</v>
      </c>
      <c r="E8" s="30" t="s">
        <v>4674</v>
      </c>
      <c r="J8" s="29">
        <f>0+J9+J22+J39+J68+J77</f>
      </c>
      <c s="29">
        <f>0+K9+K22+K39+K68+K77</f>
      </c>
      <c s="29">
        <f>0+L9+L22+L39+L68+L77</f>
      </c>
      <c s="29">
        <f>0+M9+M22+M39+M68+M77</f>
      </c>
    </row>
    <row r="9" spans="1:13" ht="12.75">
      <c r="A9" t="s">
        <v>46</v>
      </c>
      <c r="C9" s="31" t="s">
        <v>101</v>
      </c>
      <c r="E9" s="33" t="s">
        <v>4521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97</v>
      </c>
      <c s="34" t="s">
        <v>65</v>
      </c>
      <c s="35" t="s">
        <v>5</v>
      </c>
      <c s="6" t="s">
        <v>66</v>
      </c>
      <c s="36" t="s">
        <v>52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4676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4522</v>
      </c>
    </row>
    <row r="13" spans="1:5" ht="140.25">
      <c r="A13" t="s">
        <v>58</v>
      </c>
      <c r="E13" s="39" t="s">
        <v>4523</v>
      </c>
    </row>
    <row r="14" spans="1:16" ht="25.5">
      <c r="A14" t="s">
        <v>49</v>
      </c>
      <c s="34" t="s">
        <v>101</v>
      </c>
      <c s="34" t="s">
        <v>572</v>
      </c>
      <c s="35" t="s">
        <v>5</v>
      </c>
      <c s="6" t="s">
        <v>4524</v>
      </c>
      <c s="36" t="s">
        <v>52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4676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4522</v>
      </c>
    </row>
    <row r="17" spans="1:5" ht="140.25">
      <c r="A17" t="s">
        <v>58</v>
      </c>
      <c r="E17" s="39" t="s">
        <v>4523</v>
      </c>
    </row>
    <row r="18" spans="1:16" ht="12.75">
      <c r="A18" t="s">
        <v>49</v>
      </c>
      <c s="34" t="s">
        <v>104</v>
      </c>
      <c s="34" t="s">
        <v>4525</v>
      </c>
      <c s="35" t="s">
        <v>5</v>
      </c>
      <c s="6" t="s">
        <v>708</v>
      </c>
      <c s="36" t="s">
        <v>709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4676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4522</v>
      </c>
    </row>
    <row r="21" spans="1:5" ht="127.5">
      <c r="A21" t="s">
        <v>58</v>
      </c>
      <c r="E21" s="39" t="s">
        <v>4526</v>
      </c>
    </row>
    <row r="22" spans="1:13" ht="12.75">
      <c r="A22" t="s">
        <v>46</v>
      </c>
      <c r="C22" s="31" t="s">
        <v>4677</v>
      </c>
      <c r="E22" s="33" t="s">
        <v>4678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47</v>
      </c>
      <c s="34" t="s">
        <v>1250</v>
      </c>
      <c s="35" t="s">
        <v>5</v>
      </c>
      <c s="6" t="s">
        <v>1251</v>
      </c>
      <c s="36" t="s">
        <v>93</v>
      </c>
      <c s="37">
        <v>420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4676</v>
      </c>
      <c>
        <f>(M23*21)/100</f>
      </c>
      <c t="s">
        <v>27</v>
      </c>
    </row>
    <row r="24" spans="1:5" ht="12.75">
      <c r="A24" s="35" t="s">
        <v>54</v>
      </c>
      <c r="E24" s="39" t="s">
        <v>4679</v>
      </c>
    </row>
    <row r="25" spans="1:5" ht="12.75">
      <c r="A25" s="35" t="s">
        <v>56</v>
      </c>
      <c r="E25" s="40" t="s">
        <v>4680</v>
      </c>
    </row>
    <row r="26" spans="1:5" ht="76.5">
      <c r="A26" t="s">
        <v>58</v>
      </c>
      <c r="E26" s="39" t="s">
        <v>4681</v>
      </c>
    </row>
    <row r="27" spans="1:16" ht="12.75">
      <c r="A27" t="s">
        <v>49</v>
      </c>
      <c s="34" t="s">
        <v>27</v>
      </c>
      <c s="34" t="s">
        <v>4682</v>
      </c>
      <c s="35" t="s">
        <v>5</v>
      </c>
      <c s="6" t="s">
        <v>4683</v>
      </c>
      <c s="36" t="s">
        <v>100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4676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4680</v>
      </c>
    </row>
    <row r="30" spans="1:5" ht="89.25">
      <c r="A30" t="s">
        <v>58</v>
      </c>
      <c r="E30" s="39" t="s">
        <v>4684</v>
      </c>
    </row>
    <row r="31" spans="1:16" ht="12.75">
      <c r="A31" t="s">
        <v>49</v>
      </c>
      <c s="34" t="s">
        <v>26</v>
      </c>
      <c s="34" t="s">
        <v>4685</v>
      </c>
      <c s="35" t="s">
        <v>5</v>
      </c>
      <c s="6" t="s">
        <v>4686</v>
      </c>
      <c s="36" t="s">
        <v>100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4676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4680</v>
      </c>
    </row>
    <row r="34" spans="1:5" ht="89.25">
      <c r="A34" t="s">
        <v>58</v>
      </c>
      <c r="E34" s="39" t="s">
        <v>4684</v>
      </c>
    </row>
    <row r="35" spans="1:16" ht="25.5">
      <c r="A35" t="s">
        <v>49</v>
      </c>
      <c s="34" t="s">
        <v>64</v>
      </c>
      <c s="34" t="s">
        <v>4687</v>
      </c>
      <c s="35" t="s">
        <v>5</v>
      </c>
      <c s="6" t="s">
        <v>4688</v>
      </c>
      <c s="36" t="s">
        <v>100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4676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4679</v>
      </c>
    </row>
    <row r="38" spans="1:5" ht="76.5">
      <c r="A38" t="s">
        <v>58</v>
      </c>
      <c r="E38" s="39" t="s">
        <v>1201</v>
      </c>
    </row>
    <row r="39" spans="1:13" ht="12.75">
      <c r="A39" t="s">
        <v>46</v>
      </c>
      <c r="C39" s="31" t="s">
        <v>4527</v>
      </c>
      <c r="E39" s="33" t="s">
        <v>4528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73</v>
      </c>
      <c s="34" t="s">
        <v>543</v>
      </c>
      <c s="35" t="s">
        <v>5</v>
      </c>
      <c s="6" t="s">
        <v>544</v>
      </c>
      <c s="36" t="s">
        <v>93</v>
      </c>
      <c s="37">
        <v>250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4676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4679</v>
      </c>
    </row>
    <row r="43" spans="1:5" ht="89.25">
      <c r="A43" t="s">
        <v>58</v>
      </c>
      <c r="E43" s="39" t="s">
        <v>4529</v>
      </c>
    </row>
    <row r="44" spans="1:16" ht="12.75">
      <c r="A44" t="s">
        <v>49</v>
      </c>
      <c s="34" t="s">
        <v>76</v>
      </c>
      <c s="34" t="s">
        <v>4530</v>
      </c>
      <c s="35" t="s">
        <v>5</v>
      </c>
      <c s="6" t="s">
        <v>4531</v>
      </c>
      <c s="36" t="s">
        <v>93</v>
      </c>
      <c s="37">
        <v>110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4676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4679</v>
      </c>
    </row>
    <row r="47" spans="1:5" ht="89.25">
      <c r="A47" t="s">
        <v>58</v>
      </c>
      <c r="E47" s="39" t="s">
        <v>4529</v>
      </c>
    </row>
    <row r="48" spans="1:16" ht="12.75">
      <c r="A48" t="s">
        <v>49</v>
      </c>
      <c s="34" t="s">
        <v>80</v>
      </c>
      <c s="34" t="s">
        <v>4532</v>
      </c>
      <c s="35" t="s">
        <v>5</v>
      </c>
      <c s="6" t="s">
        <v>4533</v>
      </c>
      <c s="36" t="s">
        <v>93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4676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4679</v>
      </c>
    </row>
    <row r="51" spans="1:5" ht="89.25">
      <c r="A51" t="s">
        <v>58</v>
      </c>
      <c r="E51" s="39" t="s">
        <v>4529</v>
      </c>
    </row>
    <row r="52" spans="1:16" ht="25.5">
      <c r="A52" t="s">
        <v>49</v>
      </c>
      <c s="34" t="s">
        <v>84</v>
      </c>
      <c s="34" t="s">
        <v>883</v>
      </c>
      <c s="35" t="s">
        <v>5</v>
      </c>
      <c s="6" t="s">
        <v>884</v>
      </c>
      <c s="36" t="s">
        <v>100</v>
      </c>
      <c s="37">
        <v>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4676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4679</v>
      </c>
    </row>
    <row r="55" spans="1:5" ht="89.25">
      <c r="A55" t="s">
        <v>58</v>
      </c>
      <c r="E55" s="39" t="s">
        <v>4608</v>
      </c>
    </row>
    <row r="56" spans="1:16" ht="25.5">
      <c r="A56" t="s">
        <v>49</v>
      </c>
      <c s="34" t="s">
        <v>87</v>
      </c>
      <c s="34" t="s">
        <v>129</v>
      </c>
      <c s="35" t="s">
        <v>5</v>
      </c>
      <c s="6" t="s">
        <v>130</v>
      </c>
      <c s="36" t="s">
        <v>100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4676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4679</v>
      </c>
    </row>
    <row r="59" spans="1:5" ht="89.25">
      <c r="A59" t="s">
        <v>58</v>
      </c>
      <c r="E59" s="39" t="s">
        <v>4608</v>
      </c>
    </row>
    <row r="60" spans="1:16" ht="12.75">
      <c r="A60" t="s">
        <v>49</v>
      </c>
      <c s="34" t="s">
        <v>90</v>
      </c>
      <c s="34" t="s">
        <v>891</v>
      </c>
      <c s="35" t="s">
        <v>5</v>
      </c>
      <c s="6" t="s">
        <v>892</v>
      </c>
      <c s="36" t="s">
        <v>93</v>
      </c>
      <c s="37">
        <v>560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4676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4679</v>
      </c>
    </row>
    <row r="63" spans="1:5" ht="76.5">
      <c r="A63" t="s">
        <v>58</v>
      </c>
      <c r="E63" s="39" t="s">
        <v>4519</v>
      </c>
    </row>
    <row r="64" spans="1:16" ht="12.75">
      <c r="A64" t="s">
        <v>49</v>
      </c>
      <c s="34" t="s">
        <v>94</v>
      </c>
      <c s="34" t="s">
        <v>1221</v>
      </c>
      <c s="35" t="s">
        <v>5</v>
      </c>
      <c s="6" t="s">
        <v>1222</v>
      </c>
      <c s="36" t="s">
        <v>100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4676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4679</v>
      </c>
    </row>
    <row r="67" spans="1:5" ht="89.25">
      <c r="A67" t="s">
        <v>58</v>
      </c>
      <c r="E67" s="39" t="s">
        <v>4559</v>
      </c>
    </row>
    <row r="68" spans="1:13" ht="12.75">
      <c r="A68" t="s">
        <v>46</v>
      </c>
      <c r="C68" s="31" t="s">
        <v>4570</v>
      </c>
      <c r="E68" s="33" t="s">
        <v>4689</v>
      </c>
      <c r="J68" s="32">
        <f>0</f>
      </c>
      <c s="32">
        <f>0</f>
      </c>
      <c s="32">
        <f>0+L69+L73</f>
      </c>
      <c s="32">
        <f>0+M69+M73</f>
      </c>
    </row>
    <row r="69" spans="1:16" ht="25.5">
      <c r="A69" t="s">
        <v>49</v>
      </c>
      <c s="34" t="s">
        <v>67</v>
      </c>
      <c s="34" t="s">
        <v>4690</v>
      </c>
      <c s="35" t="s">
        <v>5</v>
      </c>
      <c s="6" t="s">
        <v>4691</v>
      </c>
      <c s="36" t="s">
        <v>100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4676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4692</v>
      </c>
    </row>
    <row r="72" spans="1:5" ht="89.25">
      <c r="A72" t="s">
        <v>58</v>
      </c>
      <c r="E72" s="39" t="s">
        <v>4577</v>
      </c>
    </row>
    <row r="73" spans="1:16" ht="25.5">
      <c r="A73" t="s">
        <v>49</v>
      </c>
      <c s="34" t="s">
        <v>70</v>
      </c>
      <c s="34" t="s">
        <v>4661</v>
      </c>
      <c s="35" t="s">
        <v>5</v>
      </c>
      <c s="6" t="s">
        <v>4662</v>
      </c>
      <c s="36" t="s">
        <v>100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4676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4692</v>
      </c>
    </row>
    <row r="76" spans="1:5" ht="89.25">
      <c r="A76" t="s">
        <v>58</v>
      </c>
      <c r="E76" s="39" t="s">
        <v>4577</v>
      </c>
    </row>
    <row r="77" spans="1:13" ht="12.75">
      <c r="A77" t="s">
        <v>46</v>
      </c>
      <c r="C77" s="31" t="s">
        <v>4640</v>
      </c>
      <c r="E77" s="33" t="s">
        <v>4641</v>
      </c>
      <c r="J77" s="32">
        <f>0</f>
      </c>
      <c s="32">
        <f>0</f>
      </c>
      <c s="32">
        <f>0+L78+L82+L86+L90+L94+L98+L102+L106+L110</f>
      </c>
      <c s="32">
        <f>0+M78+M82+M86+M90+M94+M98+M102+M106+M110</f>
      </c>
    </row>
    <row r="78" spans="1:16" ht="25.5">
      <c r="A78" t="s">
        <v>49</v>
      </c>
      <c s="34" t="s">
        <v>107</v>
      </c>
      <c s="34" t="s">
        <v>4693</v>
      </c>
      <c s="35" t="s">
        <v>5</v>
      </c>
      <c s="6" t="s">
        <v>4694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4676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114.75">
      <c r="A81" t="s">
        <v>58</v>
      </c>
      <c r="E81" s="39" t="s">
        <v>4642</v>
      </c>
    </row>
    <row r="82" spans="1:16" ht="25.5">
      <c r="A82" t="s">
        <v>49</v>
      </c>
      <c s="34" t="s">
        <v>110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4676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4643</v>
      </c>
    </row>
    <row r="86" spans="1:16" ht="12.75">
      <c r="A86" t="s">
        <v>49</v>
      </c>
      <c s="34" t="s">
        <v>113</v>
      </c>
      <c s="34" t="s">
        <v>4644</v>
      </c>
      <c s="35" t="s">
        <v>5</v>
      </c>
      <c s="6" t="s">
        <v>4645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4676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76.5">
      <c r="A89" t="s">
        <v>58</v>
      </c>
      <c r="E89" s="39" t="s">
        <v>4646</v>
      </c>
    </row>
    <row r="90" spans="1:16" ht="12.75">
      <c r="A90" t="s">
        <v>49</v>
      </c>
      <c s="34" t="s">
        <v>116</v>
      </c>
      <c s="34" t="s">
        <v>1186</v>
      </c>
      <c s="35" t="s">
        <v>5</v>
      </c>
      <c s="6" t="s">
        <v>1187</v>
      </c>
      <c s="36" t="s">
        <v>329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4676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4647</v>
      </c>
    </row>
    <row r="94" spans="1:16" ht="12.75">
      <c r="A94" t="s">
        <v>49</v>
      </c>
      <c s="34" t="s">
        <v>119</v>
      </c>
      <c s="34" t="s">
        <v>1189</v>
      </c>
      <c s="35" t="s">
        <v>5</v>
      </c>
      <c s="6" t="s">
        <v>1190</v>
      </c>
      <c s="36" t="s">
        <v>329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4676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4648</v>
      </c>
    </row>
    <row r="98" spans="1:16" ht="12.75">
      <c r="A98" t="s">
        <v>49</v>
      </c>
      <c s="34" t="s">
        <v>122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4676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4649</v>
      </c>
    </row>
    <row r="102" spans="1:16" ht="12.75">
      <c r="A102" t="s">
        <v>49</v>
      </c>
      <c s="34" t="s">
        <v>125</v>
      </c>
      <c s="34" t="s">
        <v>1177</v>
      </c>
      <c s="35" t="s">
        <v>5</v>
      </c>
      <c s="6" t="s">
        <v>1178</v>
      </c>
      <c s="36" t="s">
        <v>329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4676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4650</v>
      </c>
    </row>
    <row r="106" spans="1:16" ht="12.75">
      <c r="A106" t="s">
        <v>49</v>
      </c>
      <c s="34" t="s">
        <v>128</v>
      </c>
      <c s="34" t="s">
        <v>4507</v>
      </c>
      <c s="35" t="s">
        <v>5</v>
      </c>
      <c s="6" t="s">
        <v>4508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4676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4651</v>
      </c>
    </row>
    <row r="109" spans="1:5" ht="12.75">
      <c r="A109" t="s">
        <v>58</v>
      </c>
      <c r="E109" s="39" t="s">
        <v>1591</v>
      </c>
    </row>
    <row r="110" spans="1:16" ht="12.75">
      <c r="A110" t="s">
        <v>49</v>
      </c>
      <c s="34" t="s">
        <v>131</v>
      </c>
      <c s="34" t="s">
        <v>4652</v>
      </c>
      <c s="35" t="s">
        <v>5</v>
      </c>
      <c s="6" t="s">
        <v>4653</v>
      </c>
      <c s="36" t="s">
        <v>1273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4676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4654</v>
      </c>
    </row>
    <row r="113" spans="1:5" ht="12.75">
      <c r="A113" t="s">
        <v>58</v>
      </c>
      <c r="E113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4695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4695</v>
      </c>
      <c r="E4" s="26" t="s">
        <v>4696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4698</v>
      </c>
      <c r="E8" s="30" t="s">
        <v>4696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47</v>
      </c>
      <c r="E9" s="33" t="s">
        <v>4348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4699</v>
      </c>
      <c s="35" t="s">
        <v>5</v>
      </c>
      <c s="6" t="s">
        <v>4700</v>
      </c>
      <c s="36" t="s">
        <v>100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4701</v>
      </c>
    </row>
    <row r="13" spans="1:5" ht="114.75">
      <c r="A13" t="s">
        <v>58</v>
      </c>
      <c r="E13" s="39" t="s">
        <v>4377</v>
      </c>
    </row>
    <row r="14" spans="1:16" ht="25.5">
      <c r="A14" t="s">
        <v>49</v>
      </c>
      <c s="34" t="s">
        <v>27</v>
      </c>
      <c s="34" t="s">
        <v>312</v>
      </c>
      <c s="35" t="s">
        <v>5</v>
      </c>
      <c s="6" t="s">
        <v>4702</v>
      </c>
      <c s="36" t="s">
        <v>100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4701</v>
      </c>
    </row>
    <row r="17" spans="1:5" ht="63.75">
      <c r="A17" t="s">
        <v>58</v>
      </c>
      <c r="E17" s="39" t="s">
        <v>4703</v>
      </c>
    </row>
    <row r="18" spans="1:16" ht="25.5">
      <c r="A18" t="s">
        <v>49</v>
      </c>
      <c s="34" t="s">
        <v>26</v>
      </c>
      <c s="34" t="s">
        <v>4704</v>
      </c>
      <c s="35" t="s">
        <v>5</v>
      </c>
      <c s="6" t="s">
        <v>4705</v>
      </c>
      <c s="36" t="s">
        <v>100</v>
      </c>
      <c s="37">
        <v>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4701</v>
      </c>
    </row>
    <row r="21" spans="1:5" ht="114.75">
      <c r="A21" t="s">
        <v>58</v>
      </c>
      <c r="E21" s="39" t="s">
        <v>4377</v>
      </c>
    </row>
    <row r="22" spans="1:16" ht="25.5">
      <c r="A22" t="s">
        <v>49</v>
      </c>
      <c s="34" t="s">
        <v>64</v>
      </c>
      <c s="34" t="s">
        <v>4706</v>
      </c>
      <c s="35" t="s">
        <v>5</v>
      </c>
      <c s="6" t="s">
        <v>4707</v>
      </c>
      <c s="36" t="s">
        <v>100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4701</v>
      </c>
    </row>
    <row r="25" spans="1:5" ht="114.75">
      <c r="A25" t="s">
        <v>58</v>
      </c>
      <c r="E25" s="39" t="s">
        <v>4377</v>
      </c>
    </row>
    <row r="26" spans="1:16" ht="25.5">
      <c r="A26" t="s">
        <v>49</v>
      </c>
      <c s="34" t="s">
        <v>67</v>
      </c>
      <c s="34" t="s">
        <v>4708</v>
      </c>
      <c s="35" t="s">
        <v>5</v>
      </c>
      <c s="6" t="s">
        <v>4709</v>
      </c>
      <c s="36" t="s">
        <v>100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4701</v>
      </c>
    </row>
    <row r="29" spans="1:5" ht="76.5">
      <c r="A29" t="s">
        <v>58</v>
      </c>
      <c r="E29" s="39" t="s">
        <v>4710</v>
      </c>
    </row>
    <row r="30" spans="1:13" ht="12.75">
      <c r="A30" t="s">
        <v>46</v>
      </c>
      <c r="C30" s="31" t="s">
        <v>27</v>
      </c>
      <c r="E30" s="33" t="s">
        <v>4431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70</v>
      </c>
      <c s="34" t="s">
        <v>4711</v>
      </c>
      <c s="35" t="s">
        <v>5</v>
      </c>
      <c s="6" t="s">
        <v>4712</v>
      </c>
      <c s="36" t="s">
        <v>100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4701</v>
      </c>
    </row>
    <row r="34" spans="1:5" ht="102">
      <c r="A34" t="s">
        <v>58</v>
      </c>
      <c r="E34" s="39" t="s">
        <v>4447</v>
      </c>
    </row>
    <row r="35" spans="1:16" ht="12.75">
      <c r="A35" t="s">
        <v>49</v>
      </c>
      <c s="34" t="s">
        <v>73</v>
      </c>
      <c s="34" t="s">
        <v>4713</v>
      </c>
      <c s="35" t="s">
        <v>5</v>
      </c>
      <c s="6" t="s">
        <v>4714</v>
      </c>
      <c s="36" t="s">
        <v>93</v>
      </c>
      <c s="37">
        <v>360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4701</v>
      </c>
    </row>
    <row r="38" spans="1:5" ht="102">
      <c r="A38" t="s">
        <v>58</v>
      </c>
      <c r="E38" s="39" t="s">
        <v>4447</v>
      </c>
    </row>
    <row r="39" spans="1:13" ht="12.75">
      <c r="A39" t="s">
        <v>46</v>
      </c>
      <c r="C39" s="31" t="s">
        <v>26</v>
      </c>
      <c r="E39" s="33" t="s">
        <v>4480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76</v>
      </c>
      <c s="34" t="s">
        <v>4487</v>
      </c>
      <c s="35" t="s">
        <v>5</v>
      </c>
      <c s="6" t="s">
        <v>4488</v>
      </c>
      <c s="36" t="s">
        <v>100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4317</v>
      </c>
    </row>
    <row r="43" spans="1:5" ht="89.25">
      <c r="A43" t="s">
        <v>58</v>
      </c>
      <c r="E43" s="39" t="s">
        <v>4489</v>
      </c>
    </row>
    <row r="44" spans="1:16" ht="12.75">
      <c r="A44" t="s">
        <v>49</v>
      </c>
      <c s="34" t="s">
        <v>80</v>
      </c>
      <c s="34" t="s">
        <v>4490</v>
      </c>
      <c s="35" t="s">
        <v>5</v>
      </c>
      <c s="6" t="s">
        <v>4491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4317</v>
      </c>
    </row>
    <row r="47" spans="1:5" ht="89.25">
      <c r="A47" t="s">
        <v>58</v>
      </c>
      <c r="E47" s="39" t="s">
        <v>4492</v>
      </c>
    </row>
    <row r="48" spans="1:16" ht="25.5">
      <c r="A48" t="s">
        <v>49</v>
      </c>
      <c s="34" t="s">
        <v>84</v>
      </c>
      <c s="34" t="s">
        <v>65</v>
      </c>
      <c s="35" t="s">
        <v>5</v>
      </c>
      <c s="6" t="s">
        <v>4715</v>
      </c>
      <c s="36" t="s">
        <v>52</v>
      </c>
      <c s="37">
        <v>0.03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4317</v>
      </c>
    </row>
    <row r="51" spans="1:5" ht="140.25">
      <c r="A51" t="s">
        <v>58</v>
      </c>
      <c r="E51" s="39" t="s">
        <v>1825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4716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4716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4719</v>
      </c>
      <c r="E8" s="30" t="s">
        <v>4718</v>
      </c>
      <c r="J8" s="29">
        <f>0+J9+J26+J71</f>
      </c>
      <c s="29">
        <f>0+K9+K26+K71</f>
      </c>
      <c s="29">
        <f>0+L9+L26+L71</f>
      </c>
      <c s="29">
        <f>0+M9+M26+M71</f>
      </c>
    </row>
    <row r="9" spans="1:13" ht="12.75">
      <c r="A9" t="s">
        <v>46</v>
      </c>
      <c r="C9" s="31" t="s">
        <v>47</v>
      </c>
      <c r="E9" s="33" t="s">
        <v>4720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4721</v>
      </c>
      <c s="35" t="s">
        <v>5</v>
      </c>
      <c s="6" t="s">
        <v>4722</v>
      </c>
      <c s="36" t="s">
        <v>1273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4723</v>
      </c>
    </row>
    <row r="12" spans="1:5" ht="12.75">
      <c r="A12" s="35" t="s">
        <v>56</v>
      </c>
      <c r="E12" s="40" t="s">
        <v>4724</v>
      </c>
    </row>
    <row r="13" spans="1:5" ht="89.25">
      <c r="A13" t="s">
        <v>58</v>
      </c>
      <c r="E13" s="39" t="s">
        <v>4725</v>
      </c>
    </row>
    <row r="14" spans="1:16" ht="12.75">
      <c r="A14" t="s">
        <v>49</v>
      </c>
      <c s="34" t="s">
        <v>27</v>
      </c>
      <c s="34" t="s">
        <v>4726</v>
      </c>
      <c s="35" t="s">
        <v>5</v>
      </c>
      <c s="6" t="s">
        <v>4727</v>
      </c>
      <c s="36" t="s">
        <v>1273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4728</v>
      </c>
    </row>
    <row r="16" spans="1:5" ht="12.75">
      <c r="A16" s="35" t="s">
        <v>56</v>
      </c>
      <c r="E16" s="40" t="s">
        <v>4724</v>
      </c>
    </row>
    <row r="17" spans="1:5" ht="102">
      <c r="A17" t="s">
        <v>58</v>
      </c>
      <c r="E17" s="39" t="s">
        <v>4729</v>
      </c>
    </row>
    <row r="18" spans="1:16" ht="12.75">
      <c r="A18" t="s">
        <v>49</v>
      </c>
      <c s="34" t="s">
        <v>26</v>
      </c>
      <c s="34" t="s">
        <v>4730</v>
      </c>
      <c s="35" t="s">
        <v>5</v>
      </c>
      <c s="6" t="s">
        <v>4731</v>
      </c>
      <c s="36" t="s">
        <v>1273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4732</v>
      </c>
    </row>
    <row r="20" spans="1:5" ht="12.75">
      <c r="A20" s="35" t="s">
        <v>56</v>
      </c>
      <c r="E20" s="40" t="s">
        <v>4724</v>
      </c>
    </row>
    <row r="21" spans="1:5" ht="38.25">
      <c r="A21" t="s">
        <v>58</v>
      </c>
      <c r="E21" s="39" t="s">
        <v>4733</v>
      </c>
    </row>
    <row r="22" spans="1:16" ht="12.75">
      <c r="A22" t="s">
        <v>49</v>
      </c>
      <c s="34" t="s">
        <v>64</v>
      </c>
      <c s="34" t="s">
        <v>4734</v>
      </c>
      <c s="35" t="s">
        <v>5</v>
      </c>
      <c s="6" t="s">
        <v>4735</v>
      </c>
      <c s="36" t="s">
        <v>1273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373</v>
      </c>
      <c>
        <f>(M22*21)/100</f>
      </c>
      <c t="s">
        <v>27</v>
      </c>
    </row>
    <row r="23" spans="1:5" ht="12.75">
      <c r="A23" s="35" t="s">
        <v>54</v>
      </c>
      <c r="E23" s="39" t="s">
        <v>4736</v>
      </c>
    </row>
    <row r="24" spans="1:5" ht="12.75">
      <c r="A24" s="35" t="s">
        <v>56</v>
      </c>
      <c r="E24" s="40" t="s">
        <v>4724</v>
      </c>
    </row>
    <row r="25" spans="1:5" ht="63.75">
      <c r="A25" t="s">
        <v>58</v>
      </c>
      <c r="E25" s="39" t="s">
        <v>4737</v>
      </c>
    </row>
    <row r="26" spans="1:13" ht="12.75">
      <c r="A26" t="s">
        <v>46</v>
      </c>
      <c r="C26" s="31" t="s">
        <v>27</v>
      </c>
      <c r="E26" s="33" t="s">
        <v>4738</v>
      </c>
      <c r="J26" s="32">
        <f>0</f>
      </c>
      <c s="32">
        <f>0</f>
      </c>
      <c s="32">
        <f>0+L27+L31+L35+L39+L43+L47+L51+L55+L59+L63+L67</f>
      </c>
      <c s="32">
        <f>0+M27+M31+M35+M39+M43+M47+M51+M55+M59+M63+M67</f>
      </c>
    </row>
    <row r="27" spans="1:16" ht="12.75">
      <c r="A27" t="s">
        <v>49</v>
      </c>
      <c s="34" t="s">
        <v>67</v>
      </c>
      <c s="34" t="s">
        <v>4739</v>
      </c>
      <c s="35" t="s">
        <v>5</v>
      </c>
      <c s="6" t="s">
        <v>4740</v>
      </c>
      <c s="36" t="s">
        <v>1273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373</v>
      </c>
      <c>
        <f>(M27*21)/100</f>
      </c>
      <c t="s">
        <v>27</v>
      </c>
    </row>
    <row r="28" spans="1:5" ht="12.75">
      <c r="A28" s="35" t="s">
        <v>54</v>
      </c>
      <c r="E28" s="39" t="s">
        <v>4741</v>
      </c>
    </row>
    <row r="29" spans="1:5" ht="12.75">
      <c r="A29" s="35" t="s">
        <v>56</v>
      </c>
      <c r="E29" s="40" t="s">
        <v>4724</v>
      </c>
    </row>
    <row r="30" spans="1:5" ht="89.25">
      <c r="A30" t="s">
        <v>58</v>
      </c>
      <c r="E30" s="39" t="s">
        <v>4742</v>
      </c>
    </row>
    <row r="31" spans="1:16" ht="12.75">
      <c r="A31" t="s">
        <v>49</v>
      </c>
      <c s="34" t="s">
        <v>70</v>
      </c>
      <c s="34" t="s">
        <v>4743</v>
      </c>
      <c s="35" t="s">
        <v>5</v>
      </c>
      <c s="6" t="s">
        <v>4744</v>
      </c>
      <c s="36" t="s">
        <v>1273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373</v>
      </c>
      <c>
        <f>(M31*21)/100</f>
      </c>
      <c t="s">
        <v>27</v>
      </c>
    </row>
    <row r="32" spans="1:5" ht="12.75">
      <c r="A32" s="35" t="s">
        <v>54</v>
      </c>
      <c r="E32" s="39" t="s">
        <v>4745</v>
      </c>
    </row>
    <row r="33" spans="1:5" ht="12.75">
      <c r="A33" s="35" t="s">
        <v>56</v>
      </c>
      <c r="E33" s="40" t="s">
        <v>4724</v>
      </c>
    </row>
    <row r="34" spans="1:5" ht="76.5">
      <c r="A34" t="s">
        <v>58</v>
      </c>
      <c r="E34" s="39" t="s">
        <v>4746</v>
      </c>
    </row>
    <row r="35" spans="1:16" ht="12.75">
      <c r="A35" t="s">
        <v>49</v>
      </c>
      <c s="34" t="s">
        <v>73</v>
      </c>
      <c s="34" t="s">
        <v>4747</v>
      </c>
      <c s="35" t="s">
        <v>5</v>
      </c>
      <c s="6" t="s">
        <v>4748</v>
      </c>
      <c s="36" t="s">
        <v>1273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4749</v>
      </c>
    </row>
    <row r="37" spans="1:5" ht="12.75">
      <c r="A37" s="35" t="s">
        <v>56</v>
      </c>
      <c r="E37" s="40" t="s">
        <v>4750</v>
      </c>
    </row>
    <row r="38" spans="1:5" ht="89.25">
      <c r="A38" t="s">
        <v>58</v>
      </c>
      <c r="E38" s="39" t="s">
        <v>4751</v>
      </c>
    </row>
    <row r="39" spans="1:16" ht="12.75">
      <c r="A39" t="s">
        <v>49</v>
      </c>
      <c s="34" t="s">
        <v>76</v>
      </c>
      <c s="34" t="s">
        <v>4752</v>
      </c>
      <c s="35" t="s">
        <v>5</v>
      </c>
      <c s="6" t="s">
        <v>4753</v>
      </c>
      <c s="36" t="s">
        <v>1273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4724</v>
      </c>
    </row>
    <row r="42" spans="1:5" ht="242.25">
      <c r="A42" t="s">
        <v>58</v>
      </c>
      <c r="E42" s="39" t="s">
        <v>4754</v>
      </c>
    </row>
    <row r="43" spans="1:16" ht="12.75">
      <c r="A43" t="s">
        <v>49</v>
      </c>
      <c s="34" t="s">
        <v>80</v>
      </c>
      <c s="34" t="s">
        <v>4755</v>
      </c>
      <c s="35" t="s">
        <v>5</v>
      </c>
      <c s="6" t="s">
        <v>4756</v>
      </c>
      <c s="36" t="s">
        <v>1273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4724</v>
      </c>
    </row>
    <row r="46" spans="1:5" ht="12.75">
      <c r="A46" t="s">
        <v>58</v>
      </c>
      <c r="E46" s="39" t="s">
        <v>4757</v>
      </c>
    </row>
    <row r="47" spans="1:16" ht="12.75">
      <c r="A47" t="s">
        <v>49</v>
      </c>
      <c s="34" t="s">
        <v>84</v>
      </c>
      <c s="34" t="s">
        <v>4758</v>
      </c>
      <c s="35" t="s">
        <v>5</v>
      </c>
      <c s="6" t="s">
        <v>4759</v>
      </c>
      <c s="36" t="s">
        <v>1273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51">
      <c r="A49" s="35" t="s">
        <v>56</v>
      </c>
      <c r="E49" s="40" t="s">
        <v>4760</v>
      </c>
    </row>
    <row r="50" spans="1:5" ht="127.5">
      <c r="A50" t="s">
        <v>58</v>
      </c>
      <c r="E50" s="39" t="s">
        <v>4761</v>
      </c>
    </row>
    <row r="51" spans="1:16" ht="12.75">
      <c r="A51" t="s">
        <v>49</v>
      </c>
      <c s="34" t="s">
        <v>87</v>
      </c>
      <c s="34" t="s">
        <v>4762</v>
      </c>
      <c s="35" t="s">
        <v>5</v>
      </c>
      <c s="6" t="s">
        <v>4763</v>
      </c>
      <c s="36" t="s">
        <v>1273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373</v>
      </c>
      <c>
        <f>(M51*21)/100</f>
      </c>
      <c t="s">
        <v>27</v>
      </c>
    </row>
    <row r="52" spans="1:5" ht="63.75">
      <c r="A52" s="35" t="s">
        <v>54</v>
      </c>
      <c r="E52" s="39" t="s">
        <v>4764</v>
      </c>
    </row>
    <row r="53" spans="1:5" ht="63.75">
      <c r="A53" s="35" t="s">
        <v>56</v>
      </c>
      <c r="E53" s="40" t="s">
        <v>4765</v>
      </c>
    </row>
    <row r="54" spans="1:5" ht="409.5">
      <c r="A54" t="s">
        <v>58</v>
      </c>
      <c r="E54" s="39" t="s">
        <v>4766</v>
      </c>
    </row>
    <row r="55" spans="1:16" ht="12.75">
      <c r="A55" t="s">
        <v>49</v>
      </c>
      <c s="34" t="s">
        <v>90</v>
      </c>
      <c s="34" t="s">
        <v>4767</v>
      </c>
      <c s="35" t="s">
        <v>5</v>
      </c>
      <c s="6" t="s">
        <v>4768</v>
      </c>
      <c s="36" t="s">
        <v>1273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373</v>
      </c>
      <c>
        <f>(M55*21)/100</f>
      </c>
      <c t="s">
        <v>27</v>
      </c>
    </row>
    <row r="56" spans="1:5" ht="38.25">
      <c r="A56" s="35" t="s">
        <v>54</v>
      </c>
      <c r="E56" s="39" t="s">
        <v>4769</v>
      </c>
    </row>
    <row r="57" spans="1:5" ht="25.5">
      <c r="A57" s="35" t="s">
        <v>56</v>
      </c>
      <c r="E57" s="40" t="s">
        <v>4770</v>
      </c>
    </row>
    <row r="58" spans="1:5" ht="229.5">
      <c r="A58" t="s">
        <v>58</v>
      </c>
      <c r="E58" s="39" t="s">
        <v>4771</v>
      </c>
    </row>
    <row r="59" spans="1:16" ht="12.75">
      <c r="A59" t="s">
        <v>49</v>
      </c>
      <c s="34" t="s">
        <v>110</v>
      </c>
      <c s="34" t="s">
        <v>4772</v>
      </c>
      <c s="35" t="s">
        <v>5</v>
      </c>
      <c s="6" t="s">
        <v>4773</v>
      </c>
      <c s="36" t="s">
        <v>79</v>
      </c>
      <c s="37">
        <v>77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4774</v>
      </c>
    </row>
    <row r="62" spans="1:5" ht="12.75">
      <c r="A62" t="s">
        <v>58</v>
      </c>
      <c r="E62" s="39" t="s">
        <v>4775</v>
      </c>
    </row>
    <row r="63" spans="1:16" ht="12.75">
      <c r="A63" t="s">
        <v>49</v>
      </c>
      <c s="34" t="s">
        <v>113</v>
      </c>
      <c s="34" t="s">
        <v>4776</v>
      </c>
      <c s="35" t="s">
        <v>5</v>
      </c>
      <c s="6" t="s">
        <v>4777</v>
      </c>
      <c s="36" t="s">
        <v>79</v>
      </c>
      <c s="37">
        <v>77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377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4774</v>
      </c>
    </row>
    <row r="66" spans="1:5" ht="12.75">
      <c r="A66" t="s">
        <v>58</v>
      </c>
      <c r="E66" s="39" t="s">
        <v>4775</v>
      </c>
    </row>
    <row r="67" spans="1:16" ht="12.75">
      <c r="A67" t="s">
        <v>49</v>
      </c>
      <c s="34" t="s">
        <v>116</v>
      </c>
      <c s="34" t="s">
        <v>4778</v>
      </c>
      <c s="35" t="s">
        <v>47</v>
      </c>
      <c s="6" t="s">
        <v>4779</v>
      </c>
      <c s="36" t="s">
        <v>79</v>
      </c>
      <c s="37">
        <v>77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58</v>
      </c>
      <c r="E70" s="39" t="s">
        <v>4780</v>
      </c>
    </row>
    <row r="71" spans="1:13" ht="12.75">
      <c r="A71" t="s">
        <v>46</v>
      </c>
      <c r="C71" s="31" t="s">
        <v>26</v>
      </c>
      <c r="E71" s="33" t="s">
        <v>4781</v>
      </c>
      <c r="J71" s="32">
        <f>0</f>
      </c>
      <c s="32">
        <f>0</f>
      </c>
      <c s="32">
        <f>0+L72+L76+L80+L84+L88</f>
      </c>
      <c s="32">
        <f>0+M72+M76+M80+M84+M88</f>
      </c>
    </row>
    <row r="72" spans="1:16" ht="12.75">
      <c r="A72" t="s">
        <v>49</v>
      </c>
      <c s="34" t="s">
        <v>94</v>
      </c>
      <c s="34" t="s">
        <v>4782</v>
      </c>
      <c s="35" t="s">
        <v>5</v>
      </c>
      <c s="6" t="s">
        <v>4783</v>
      </c>
      <c s="36" t="s">
        <v>1273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373</v>
      </c>
      <c>
        <f>(M72*21)/100</f>
      </c>
      <c t="s">
        <v>27</v>
      </c>
    </row>
    <row r="73" spans="1:5" ht="12.75">
      <c r="A73" s="35" t="s">
        <v>54</v>
      </c>
      <c r="E73" s="39" t="s">
        <v>4784</v>
      </c>
    </row>
    <row r="74" spans="1:5" ht="12.75">
      <c r="A74" s="35" t="s">
        <v>56</v>
      </c>
      <c r="E74" s="40" t="s">
        <v>4785</v>
      </c>
    </row>
    <row r="75" spans="1:5" ht="51">
      <c r="A75" t="s">
        <v>58</v>
      </c>
      <c r="E75" s="39" t="s">
        <v>4786</v>
      </c>
    </row>
    <row r="76" spans="1:16" ht="12.75">
      <c r="A76" t="s">
        <v>49</v>
      </c>
      <c s="34" t="s">
        <v>97</v>
      </c>
      <c s="34" t="s">
        <v>4787</v>
      </c>
      <c s="35" t="s">
        <v>5</v>
      </c>
      <c s="6" t="s">
        <v>4788</v>
      </c>
      <c s="36" t="s">
        <v>1848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373</v>
      </c>
      <c>
        <f>(M76*21)/100</f>
      </c>
      <c t="s">
        <v>27</v>
      </c>
    </row>
    <row r="77" spans="1:5" ht="12.75">
      <c r="A77" s="35" t="s">
        <v>54</v>
      </c>
      <c r="E77" s="39" t="s">
        <v>4789</v>
      </c>
    </row>
    <row r="78" spans="1:5" ht="12.75">
      <c r="A78" s="35" t="s">
        <v>56</v>
      </c>
      <c r="E78" s="40" t="s">
        <v>4790</v>
      </c>
    </row>
    <row r="79" spans="1:5" ht="25.5">
      <c r="A79" t="s">
        <v>58</v>
      </c>
      <c r="E79" s="39" t="s">
        <v>4791</v>
      </c>
    </row>
    <row r="80" spans="1:16" ht="12.75">
      <c r="A80" t="s">
        <v>49</v>
      </c>
      <c s="34" t="s">
        <v>101</v>
      </c>
      <c s="34" t="s">
        <v>4792</v>
      </c>
      <c s="35" t="s">
        <v>5</v>
      </c>
      <c s="6" t="s">
        <v>4793</v>
      </c>
      <c s="36" t="s">
        <v>1273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373</v>
      </c>
      <c>
        <f>(M80*21)/100</f>
      </c>
      <c t="s">
        <v>27</v>
      </c>
    </row>
    <row r="81" spans="1:5" ht="12.75">
      <c r="A81" s="35" t="s">
        <v>54</v>
      </c>
      <c r="E81" s="39" t="s">
        <v>4794</v>
      </c>
    </row>
    <row r="82" spans="1:5" ht="12.75">
      <c r="A82" s="35" t="s">
        <v>56</v>
      </c>
      <c r="E82" s="40" t="s">
        <v>4785</v>
      </c>
    </row>
    <row r="83" spans="1:5" ht="51">
      <c r="A83" t="s">
        <v>58</v>
      </c>
      <c r="E83" s="39" t="s">
        <v>4795</v>
      </c>
    </row>
    <row r="84" spans="1:16" ht="12.75">
      <c r="A84" t="s">
        <v>49</v>
      </c>
      <c s="34" t="s">
        <v>104</v>
      </c>
      <c s="34" t="s">
        <v>4796</v>
      </c>
      <c s="35" t="s">
        <v>5</v>
      </c>
      <c s="6" t="s">
        <v>4797</v>
      </c>
      <c s="36" t="s">
        <v>1273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373</v>
      </c>
      <c>
        <f>(M84*21)/100</f>
      </c>
      <c t="s">
        <v>27</v>
      </c>
    </row>
    <row r="85" spans="1:5" ht="12.75">
      <c r="A85" s="35" t="s">
        <v>54</v>
      </c>
      <c r="E85" s="39" t="s">
        <v>4798</v>
      </c>
    </row>
    <row r="86" spans="1:5" ht="12.75">
      <c r="A86" s="35" t="s">
        <v>56</v>
      </c>
      <c r="E86" s="40" t="s">
        <v>4785</v>
      </c>
    </row>
    <row r="87" spans="1:5" ht="51">
      <c r="A87" t="s">
        <v>58</v>
      </c>
      <c r="E87" s="39" t="s">
        <v>4799</v>
      </c>
    </row>
    <row r="88" spans="1:16" ht="12.75">
      <c r="A88" t="s">
        <v>49</v>
      </c>
      <c s="34" t="s">
        <v>107</v>
      </c>
      <c s="34" t="s">
        <v>4800</v>
      </c>
      <c s="35" t="s">
        <v>5</v>
      </c>
      <c s="6" t="s">
        <v>4801</v>
      </c>
      <c s="36" t="s">
        <v>1273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373</v>
      </c>
      <c>
        <f>(M88*21)/100</f>
      </c>
      <c t="s">
        <v>27</v>
      </c>
    </row>
    <row r="89" spans="1:5" ht="12.75">
      <c r="A89" s="35" t="s">
        <v>54</v>
      </c>
      <c r="E89" s="39" t="s">
        <v>4802</v>
      </c>
    </row>
    <row r="90" spans="1:5" ht="12.75">
      <c r="A90" s="35" t="s">
        <v>56</v>
      </c>
      <c r="E90" s="40" t="s">
        <v>4785</v>
      </c>
    </row>
    <row r="91" spans="1:5" ht="63.75">
      <c r="A91" t="s">
        <v>58</v>
      </c>
      <c r="E91" s="39" t="s">
        <v>4803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COUNTIFS(L8:L496,"=0",A8:A496,"P")+COUNTIFS(L8:L496,"",A8:A496,"P")+SUM(Q8:Q496)</f>
      </c>
    </row>
    <row r="8" spans="1:13" ht="12.75">
      <c r="A8" t="s">
        <v>44</v>
      </c>
      <c r="C8" s="28" t="s">
        <v>579</v>
      </c>
      <c r="E8" s="30" t="s">
        <v>578</v>
      </c>
      <c r="J8" s="29">
        <f>0+J9+J146+J479</f>
      </c>
      <c s="29">
        <f>0+K9+K146+K479</f>
      </c>
      <c s="29">
        <f>0+L9+L146+L479</f>
      </c>
      <c s="29">
        <f>0+M9+M146+M479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580</v>
      </c>
      <c s="35" t="s">
        <v>5</v>
      </c>
      <c s="6" t="s">
        <v>372</v>
      </c>
      <c s="36" t="s">
        <v>205</v>
      </c>
      <c s="37">
        <v>2.125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571.925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57.193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524.132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581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582</v>
      </c>
      <c s="35" t="s">
        <v>5</v>
      </c>
      <c s="6" t="s">
        <v>583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584</v>
      </c>
      <c s="35" t="s">
        <v>5</v>
      </c>
      <c s="6" t="s">
        <v>585</v>
      </c>
      <c s="36" t="s">
        <v>100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76.5">
      <c r="A45" t="s">
        <v>58</v>
      </c>
      <c r="E45" s="39" t="s">
        <v>586</v>
      </c>
    </row>
    <row r="46" spans="1:16" ht="12.75">
      <c r="A46" t="s">
        <v>49</v>
      </c>
      <c s="34" t="s">
        <v>84</v>
      </c>
      <c s="34" t="s">
        <v>587</v>
      </c>
      <c s="35" t="s">
        <v>5</v>
      </c>
      <c s="6" t="s">
        <v>588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91</v>
      </c>
      <c s="35" t="s">
        <v>5</v>
      </c>
      <c s="6" t="s">
        <v>92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102</v>
      </c>
      <c s="35" t="s">
        <v>5</v>
      </c>
      <c s="6" t="s">
        <v>103</v>
      </c>
      <c s="36" t="s">
        <v>93</v>
      </c>
      <c s="37">
        <v>1615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108</v>
      </c>
      <c s="35" t="s">
        <v>5</v>
      </c>
      <c s="6" t="s">
        <v>109</v>
      </c>
      <c s="36" t="s">
        <v>93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387</v>
      </c>
      <c s="35" t="s">
        <v>5</v>
      </c>
      <c s="6" t="s">
        <v>388</v>
      </c>
      <c s="36" t="s">
        <v>93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389</v>
      </c>
      <c s="35" t="s">
        <v>5</v>
      </c>
      <c s="6" t="s">
        <v>390</v>
      </c>
      <c s="36" t="s">
        <v>93</v>
      </c>
      <c s="37">
        <v>1615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25.5">
      <c r="A78" t="s">
        <v>49</v>
      </c>
      <c s="34" t="s">
        <v>110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397</v>
      </c>
      <c s="35" t="s">
        <v>5</v>
      </c>
      <c s="6" t="s">
        <v>398</v>
      </c>
      <c s="36" t="s">
        <v>100</v>
      </c>
      <c s="37">
        <v>150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25.5">
      <c r="A90" t="s">
        <v>49</v>
      </c>
      <c s="34" t="s">
        <v>119</v>
      </c>
      <c s="34" t="s">
        <v>401</v>
      </c>
      <c s="35" t="s">
        <v>5</v>
      </c>
      <c s="6" t="s">
        <v>402</v>
      </c>
      <c s="36" t="s">
        <v>100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114</v>
      </c>
      <c s="35" t="s">
        <v>5</v>
      </c>
      <c s="6" t="s">
        <v>115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589</v>
      </c>
      <c s="35" t="s">
        <v>5</v>
      </c>
      <c s="6" t="s">
        <v>590</v>
      </c>
      <c s="36" t="s">
        <v>100</v>
      </c>
      <c s="37">
        <v>500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141</v>
      </c>
      <c s="34" t="s">
        <v>411</v>
      </c>
      <c s="35" t="s">
        <v>5</v>
      </c>
      <c s="6" t="s">
        <v>412</v>
      </c>
      <c s="36" t="s">
        <v>100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591</v>
      </c>
      <c s="35" t="s">
        <v>5</v>
      </c>
      <c s="6" t="s">
        <v>592</v>
      </c>
      <c s="36" t="s">
        <v>100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413</v>
      </c>
      <c s="35" t="s">
        <v>5</v>
      </c>
      <c s="6" t="s">
        <v>414</v>
      </c>
      <c s="36" t="s">
        <v>100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593</v>
      </c>
      <c s="35" t="s">
        <v>5</v>
      </c>
      <c s="6" t="s">
        <v>594</v>
      </c>
      <c s="36" t="s">
        <v>417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25.5">
      <c r="A138" t="s">
        <v>49</v>
      </c>
      <c s="34" t="s">
        <v>156</v>
      </c>
      <c s="34" t="s">
        <v>595</v>
      </c>
      <c s="35" t="s">
        <v>5</v>
      </c>
      <c s="6" t="s">
        <v>596</v>
      </c>
      <c s="36" t="s">
        <v>205</v>
      </c>
      <c s="37">
        <v>2.925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89.25">
      <c r="A141" t="s">
        <v>58</v>
      </c>
      <c r="E141" s="39" t="s">
        <v>597</v>
      </c>
    </row>
    <row r="142" spans="1:16" ht="12.75">
      <c r="A142" t="s">
        <v>49</v>
      </c>
      <c s="34" t="s">
        <v>159</v>
      </c>
      <c s="34" t="s">
        <v>598</v>
      </c>
      <c s="35" t="s">
        <v>5</v>
      </c>
      <c s="6" t="s">
        <v>419</v>
      </c>
      <c s="36" t="s">
        <v>205</v>
      </c>
      <c s="37">
        <v>2.125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25.5">
      <c r="A145" t="s">
        <v>58</v>
      </c>
      <c r="E145" s="39" t="s">
        <v>420</v>
      </c>
    </row>
    <row r="146" spans="1:13" ht="12.75">
      <c r="A146" t="s">
        <v>46</v>
      </c>
      <c r="C146" s="31" t="s">
        <v>27</v>
      </c>
      <c r="E146" s="33" t="s">
        <v>421</v>
      </c>
      <c r="J146" s="32">
        <f>0</f>
      </c>
      <c s="32">
        <f>0</f>
      </c>
      <c s="32">
        <f>0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</f>
      </c>
      <c s="32">
        <f>0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</f>
      </c>
    </row>
    <row r="147" spans="1:16" ht="12.75">
      <c r="A147" t="s">
        <v>49</v>
      </c>
      <c s="34" t="s">
        <v>162</v>
      </c>
      <c s="34" t="s">
        <v>599</v>
      </c>
      <c s="35" t="s">
        <v>5</v>
      </c>
      <c s="6" t="s">
        <v>600</v>
      </c>
      <c s="36" t="s">
        <v>424</v>
      </c>
      <c s="37">
        <v>9.9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601</v>
      </c>
      <c s="35" t="s">
        <v>5</v>
      </c>
      <c s="6" t="s">
        <v>602</v>
      </c>
      <c s="36" t="s">
        <v>424</v>
      </c>
      <c s="37">
        <v>9.4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603</v>
      </c>
      <c s="35" t="s">
        <v>5</v>
      </c>
      <c s="6" t="s">
        <v>604</v>
      </c>
      <c s="36" t="s">
        <v>93</v>
      </c>
      <c s="37">
        <v>4240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429</v>
      </c>
      <c s="35" t="s">
        <v>5</v>
      </c>
      <c s="6" t="s">
        <v>430</v>
      </c>
      <c s="36" t="s">
        <v>134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605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76.5">
      <c r="A166" t="s">
        <v>58</v>
      </c>
      <c r="E166" s="39" t="s">
        <v>433</v>
      </c>
    </row>
    <row r="167" spans="1:16" ht="12.75">
      <c r="A167" t="s">
        <v>49</v>
      </c>
      <c s="34" t="s">
        <v>177</v>
      </c>
      <c s="34" t="s">
        <v>362</v>
      </c>
      <c s="35" t="s">
        <v>5</v>
      </c>
      <c s="6" t="s">
        <v>363</v>
      </c>
      <c s="36" t="s">
        <v>364</v>
      </c>
      <c s="37">
        <v>24.72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606</v>
      </c>
      <c s="35" t="s">
        <v>5</v>
      </c>
      <c s="6" t="s">
        <v>607</v>
      </c>
      <c s="36" t="s">
        <v>364</v>
      </c>
      <c s="37">
        <v>87.12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608</v>
      </c>
      <c s="35" t="s">
        <v>5</v>
      </c>
      <c s="6" t="s">
        <v>609</v>
      </c>
      <c s="36" t="s">
        <v>100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436</v>
      </c>
      <c s="35" t="s">
        <v>5</v>
      </c>
      <c s="6" t="s">
        <v>437</v>
      </c>
      <c s="36" t="s">
        <v>93</v>
      </c>
      <c s="37">
        <v>4060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438</v>
      </c>
      <c s="35" t="s">
        <v>5</v>
      </c>
      <c s="6" t="s">
        <v>439</v>
      </c>
      <c s="36" t="s">
        <v>440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441</v>
      </c>
      <c s="35" t="s">
        <v>5</v>
      </c>
      <c s="6" t="s">
        <v>442</v>
      </c>
      <c s="36" t="s">
        <v>93</v>
      </c>
      <c s="37">
        <v>4060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443</v>
      </c>
      <c s="35" t="s">
        <v>5</v>
      </c>
      <c s="6" t="s">
        <v>444</v>
      </c>
      <c s="36" t="s">
        <v>100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447</v>
      </c>
      <c s="35" t="s">
        <v>5</v>
      </c>
      <c s="6" t="s">
        <v>448</v>
      </c>
      <c s="36" t="s">
        <v>100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449</v>
      </c>
      <c s="35" t="s">
        <v>5</v>
      </c>
      <c s="6" t="s">
        <v>450</v>
      </c>
      <c s="36" t="s">
        <v>100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451</v>
      </c>
      <c s="35" t="s">
        <v>5</v>
      </c>
      <c s="6" t="s">
        <v>452</v>
      </c>
      <c s="36" t="s">
        <v>100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610</v>
      </c>
      <c s="35" t="s">
        <v>5</v>
      </c>
      <c s="6" t="s">
        <v>611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453</v>
      </c>
      <c s="35" t="s">
        <v>5</v>
      </c>
      <c s="6" t="s">
        <v>454</v>
      </c>
      <c s="36" t="s">
        <v>100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612</v>
      </c>
      <c s="35" t="s">
        <v>5</v>
      </c>
      <c s="6" t="s">
        <v>613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463</v>
      </c>
      <c s="35" t="s">
        <v>5</v>
      </c>
      <c s="6" t="s">
        <v>464</v>
      </c>
      <c s="36" t="s">
        <v>100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465</v>
      </c>
      <c s="35" t="s">
        <v>5</v>
      </c>
      <c s="6" t="s">
        <v>466</v>
      </c>
      <c s="36" t="s">
        <v>100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467</v>
      </c>
      <c s="35" t="s">
        <v>5</v>
      </c>
      <c s="6" t="s">
        <v>468</v>
      </c>
      <c s="36" t="s">
        <v>100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469</v>
      </c>
      <c s="35" t="s">
        <v>5</v>
      </c>
      <c s="6" t="s">
        <v>470</v>
      </c>
      <c s="36" t="s">
        <v>100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12.75">
      <c r="A255" t="s">
        <v>49</v>
      </c>
      <c s="34" t="s">
        <v>245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614</v>
      </c>
      <c s="35" t="s">
        <v>5</v>
      </c>
      <c s="6" t="s">
        <v>615</v>
      </c>
      <c s="36" t="s">
        <v>100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616</v>
      </c>
      <c s="35" t="s">
        <v>5</v>
      </c>
      <c s="6" t="s">
        <v>617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498</v>
      </c>
      <c s="35" t="s">
        <v>5</v>
      </c>
      <c s="6" t="s">
        <v>499</v>
      </c>
      <c s="36" t="s">
        <v>100</v>
      </c>
      <c s="37">
        <v>11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618</v>
      </c>
      <c s="35" t="s">
        <v>5</v>
      </c>
      <c s="6" t="s">
        <v>619</v>
      </c>
      <c s="36" t="s">
        <v>100</v>
      </c>
      <c s="37">
        <v>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502</v>
      </c>
      <c s="35" t="s">
        <v>5</v>
      </c>
      <c s="6" t="s">
        <v>503</v>
      </c>
      <c s="36" t="s">
        <v>100</v>
      </c>
      <c s="37">
        <v>10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620</v>
      </c>
      <c s="35" t="s">
        <v>5</v>
      </c>
      <c s="6" t="s">
        <v>621</v>
      </c>
      <c s="36" t="s">
        <v>100</v>
      </c>
      <c s="37">
        <v>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622</v>
      </c>
      <c s="35" t="s">
        <v>5</v>
      </c>
      <c s="6" t="s">
        <v>623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624</v>
      </c>
      <c s="35" t="s">
        <v>5</v>
      </c>
      <c s="6" t="s">
        <v>625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626</v>
      </c>
      <c s="35" t="s">
        <v>5</v>
      </c>
      <c s="6" t="s">
        <v>627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628</v>
      </c>
      <c s="35" t="s">
        <v>5</v>
      </c>
      <c s="6" t="s">
        <v>629</v>
      </c>
      <c s="36" t="s">
        <v>100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630</v>
      </c>
      <c s="35" t="s">
        <v>5</v>
      </c>
      <c s="6" t="s">
        <v>631</v>
      </c>
      <c s="36" t="s">
        <v>100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632</v>
      </c>
      <c s="35" t="s">
        <v>5</v>
      </c>
      <c s="6" t="s">
        <v>633</v>
      </c>
      <c s="36" t="s">
        <v>100</v>
      </c>
      <c s="37">
        <v>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634</v>
      </c>
      <c s="35" t="s">
        <v>5</v>
      </c>
      <c s="6" t="s">
        <v>635</v>
      </c>
      <c s="36" t="s">
        <v>100</v>
      </c>
      <c s="37">
        <v>250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638</v>
      </c>
      <c s="35" t="s">
        <v>5</v>
      </c>
      <c s="6" t="s">
        <v>639</v>
      </c>
      <c s="36" t="s">
        <v>100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508</v>
      </c>
      <c s="35" t="s">
        <v>5</v>
      </c>
      <c s="6" t="s">
        <v>509</v>
      </c>
      <c s="36" t="s">
        <v>100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305</v>
      </c>
      <c s="34" t="s">
        <v>640</v>
      </c>
      <c s="35" t="s">
        <v>5</v>
      </c>
      <c s="6" t="s">
        <v>641</v>
      </c>
      <c s="36" t="s">
        <v>93</v>
      </c>
      <c s="37">
        <v>30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308</v>
      </c>
      <c s="34" t="s">
        <v>642</v>
      </c>
      <c s="35" t="s">
        <v>5</v>
      </c>
      <c s="6" t="s">
        <v>643</v>
      </c>
      <c s="36" t="s">
        <v>100</v>
      </c>
      <c s="37">
        <v>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516</v>
      </c>
      <c s="35" t="s">
        <v>5</v>
      </c>
      <c s="6" t="s">
        <v>517</v>
      </c>
      <c s="36" t="s">
        <v>93</v>
      </c>
      <c s="37">
        <v>30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314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317</v>
      </c>
      <c s="34" t="s">
        <v>644</v>
      </c>
      <c s="35" t="s">
        <v>5</v>
      </c>
      <c s="6" t="s">
        <v>645</v>
      </c>
      <c s="36" t="s">
        <v>100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646</v>
      </c>
      <c s="35" t="s">
        <v>5</v>
      </c>
      <c s="6" t="s">
        <v>647</v>
      </c>
      <c s="36" t="s">
        <v>100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545</v>
      </c>
      <c s="35" t="s">
        <v>5</v>
      </c>
      <c s="6" t="s">
        <v>648</v>
      </c>
      <c s="36" t="s">
        <v>100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649</v>
      </c>
      <c s="35" t="s">
        <v>5</v>
      </c>
      <c s="6" t="s">
        <v>650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651</v>
      </c>
      <c s="35" t="s">
        <v>5</v>
      </c>
      <c s="6" t="s">
        <v>652</v>
      </c>
      <c s="36" t="s">
        <v>100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520</v>
      </c>
      <c s="35" t="s">
        <v>5</v>
      </c>
      <c s="6" t="s">
        <v>521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653</v>
      </c>
      <c s="35" t="s">
        <v>5</v>
      </c>
      <c s="6" t="s">
        <v>654</v>
      </c>
      <c s="36" t="s">
        <v>100</v>
      </c>
      <c s="37">
        <v>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655</v>
      </c>
      <c s="35" t="s">
        <v>5</v>
      </c>
      <c s="6" t="s">
        <v>656</v>
      </c>
      <c s="36" t="s">
        <v>100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657</v>
      </c>
      <c s="35" t="s">
        <v>5</v>
      </c>
      <c s="6" t="s">
        <v>658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557</v>
      </c>
      <c s="35" t="s">
        <v>5</v>
      </c>
      <c s="6" t="s">
        <v>558</v>
      </c>
      <c s="36" t="s">
        <v>100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559</v>
      </c>
      <c s="35" t="s">
        <v>5</v>
      </c>
      <c s="6" t="s">
        <v>560</v>
      </c>
      <c s="36" t="s">
        <v>100</v>
      </c>
      <c s="37">
        <v>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25.5">
      <c r="A399" t="s">
        <v>49</v>
      </c>
      <c s="34" t="s">
        <v>354</v>
      </c>
      <c s="34" t="s">
        <v>659</v>
      </c>
      <c s="35" t="s">
        <v>5</v>
      </c>
      <c s="6" t="s">
        <v>660</v>
      </c>
      <c s="36" t="s">
        <v>100</v>
      </c>
      <c s="37">
        <v>78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377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59</v>
      </c>
    </row>
    <row r="403" spans="1:16" ht="25.5">
      <c r="A403" t="s">
        <v>49</v>
      </c>
      <c s="34" t="s">
        <v>358</v>
      </c>
      <c s="34" t="s">
        <v>661</v>
      </c>
      <c s="35" t="s">
        <v>5</v>
      </c>
      <c s="6" t="s">
        <v>662</v>
      </c>
      <c s="36" t="s">
        <v>100</v>
      </c>
      <c s="37">
        <v>78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377</v>
      </c>
      <c>
        <f>(M403*21)/100</f>
      </c>
      <c t="s">
        <v>27</v>
      </c>
    </row>
    <row r="404" spans="1:5" ht="12.75">
      <c r="A404" s="35" t="s">
        <v>54</v>
      </c>
      <c r="E404" s="39" t="s">
        <v>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59</v>
      </c>
    </row>
    <row r="407" spans="1:16" ht="12.75">
      <c r="A407" t="s">
        <v>49</v>
      </c>
      <c s="34" t="s">
        <v>361</v>
      </c>
      <c s="34" t="s">
        <v>663</v>
      </c>
      <c s="35" t="s">
        <v>5</v>
      </c>
      <c s="6" t="s">
        <v>664</v>
      </c>
      <c s="36" t="s">
        <v>524</v>
      </c>
      <c s="37">
        <v>84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377</v>
      </c>
      <c>
        <f>(M407*21)/100</f>
      </c>
      <c t="s">
        <v>27</v>
      </c>
    </row>
    <row r="408" spans="1:5" ht="12.75">
      <c r="A408" s="35" t="s">
        <v>54</v>
      </c>
      <c r="E408" s="39" t="s">
        <v>5</v>
      </c>
    </row>
    <row r="409" spans="1:5" ht="12.75">
      <c r="A409" s="35" t="s">
        <v>56</v>
      </c>
      <c r="E409" s="40" t="s">
        <v>57</v>
      </c>
    </row>
    <row r="410" spans="1:5" ht="12.75">
      <c r="A410" t="s">
        <v>58</v>
      </c>
      <c r="E410" s="39" t="s">
        <v>59</v>
      </c>
    </row>
    <row r="411" spans="1:16" ht="12.75">
      <c r="A411" t="s">
        <v>49</v>
      </c>
      <c s="34" t="s">
        <v>569</v>
      </c>
      <c s="34" t="s">
        <v>522</v>
      </c>
      <c s="35" t="s">
        <v>5</v>
      </c>
      <c s="6" t="s">
        <v>523</v>
      </c>
      <c s="36" t="s">
        <v>524</v>
      </c>
      <c s="37">
        <v>84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377</v>
      </c>
      <c>
        <f>(M411*21)/100</f>
      </c>
      <c t="s">
        <v>27</v>
      </c>
    </row>
    <row r="412" spans="1:5" ht="12.75">
      <c r="A412" s="35" t="s">
        <v>54</v>
      </c>
      <c r="E412" s="39" t="s">
        <v>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59</v>
      </c>
    </row>
    <row r="415" spans="1:16" ht="12.75">
      <c r="A415" t="s">
        <v>49</v>
      </c>
      <c s="34" t="s">
        <v>571</v>
      </c>
      <c s="34" t="s">
        <v>525</v>
      </c>
      <c s="35" t="s">
        <v>5</v>
      </c>
      <c s="6" t="s">
        <v>526</v>
      </c>
      <c s="36" t="s">
        <v>100</v>
      </c>
      <c s="37">
        <v>168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377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59</v>
      </c>
    </row>
    <row r="419" spans="1:16" ht="12.75">
      <c r="A419" t="s">
        <v>49</v>
      </c>
      <c s="34" t="s">
        <v>574</v>
      </c>
      <c s="34" t="s">
        <v>527</v>
      </c>
      <c s="35" t="s">
        <v>5</v>
      </c>
      <c s="6" t="s">
        <v>528</v>
      </c>
      <c s="36" t="s">
        <v>100</v>
      </c>
      <c s="37">
        <v>168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377</v>
      </c>
      <c>
        <f>(M419*21)/100</f>
      </c>
      <c t="s">
        <v>27</v>
      </c>
    </row>
    <row r="420" spans="1:5" ht="12.75">
      <c r="A420" s="35" t="s">
        <v>54</v>
      </c>
      <c r="E420" s="39" t="s">
        <v>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59</v>
      </c>
    </row>
    <row r="423" spans="1:16" ht="12.75">
      <c r="A423" t="s">
        <v>49</v>
      </c>
      <c s="34" t="s">
        <v>665</v>
      </c>
      <c s="34" t="s">
        <v>666</v>
      </c>
      <c s="35" t="s">
        <v>5</v>
      </c>
      <c s="6" t="s">
        <v>667</v>
      </c>
      <c s="36" t="s">
        <v>100</v>
      </c>
      <c s="37">
        <v>168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377</v>
      </c>
      <c>
        <f>(M423*21)/100</f>
      </c>
      <c t="s">
        <v>27</v>
      </c>
    </row>
    <row r="424" spans="1:5" ht="12.75">
      <c r="A424" s="35" t="s">
        <v>54</v>
      </c>
      <c r="E424" s="39" t="s">
        <v>5</v>
      </c>
    </row>
    <row r="425" spans="1:5" ht="12.75">
      <c r="A425" s="35" t="s">
        <v>56</v>
      </c>
      <c r="E425" s="40" t="s">
        <v>57</v>
      </c>
    </row>
    <row r="426" spans="1:5" ht="12.75">
      <c r="A426" t="s">
        <v>58</v>
      </c>
      <c r="E426" s="39" t="s">
        <v>59</v>
      </c>
    </row>
    <row r="427" spans="1:16" ht="12.75">
      <c r="A427" t="s">
        <v>49</v>
      </c>
      <c s="34" t="s">
        <v>668</v>
      </c>
      <c s="34" t="s">
        <v>529</v>
      </c>
      <c s="35" t="s">
        <v>5</v>
      </c>
      <c s="6" t="s">
        <v>530</v>
      </c>
      <c s="36" t="s">
        <v>100</v>
      </c>
      <c s="37">
        <v>84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377</v>
      </c>
      <c>
        <f>(M427*21)/100</f>
      </c>
      <c t="s">
        <v>27</v>
      </c>
    </row>
    <row r="428" spans="1:5" ht="12.75">
      <c r="A428" s="35" t="s">
        <v>54</v>
      </c>
      <c r="E428" s="39" t="s">
        <v>5</v>
      </c>
    </row>
    <row r="429" spans="1:5" ht="12.75">
      <c r="A429" s="35" t="s">
        <v>56</v>
      </c>
      <c r="E429" s="40" t="s">
        <v>57</v>
      </c>
    </row>
    <row r="430" spans="1:5" ht="12.75">
      <c r="A430" t="s">
        <v>58</v>
      </c>
      <c r="E430" s="39" t="s">
        <v>59</v>
      </c>
    </row>
    <row r="431" spans="1:16" ht="12.75">
      <c r="A431" t="s">
        <v>49</v>
      </c>
      <c s="34" t="s">
        <v>669</v>
      </c>
      <c s="34" t="s">
        <v>531</v>
      </c>
      <c s="35" t="s">
        <v>5</v>
      </c>
      <c s="6" t="s">
        <v>532</v>
      </c>
      <c s="36" t="s">
        <v>100</v>
      </c>
      <c s="37">
        <v>84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377</v>
      </c>
      <c>
        <f>(M431*21)/100</f>
      </c>
      <c t="s">
        <v>27</v>
      </c>
    </row>
    <row r="432" spans="1:5" ht="12.75">
      <c r="A432" s="35" t="s">
        <v>54</v>
      </c>
      <c r="E432" s="39" t="s">
        <v>5</v>
      </c>
    </row>
    <row r="433" spans="1:5" ht="12.75">
      <c r="A433" s="35" t="s">
        <v>56</v>
      </c>
      <c r="E433" s="40" t="s">
        <v>57</v>
      </c>
    </row>
    <row r="434" spans="1:5" ht="12.75">
      <c r="A434" t="s">
        <v>58</v>
      </c>
      <c r="E434" s="39" t="s">
        <v>59</v>
      </c>
    </row>
    <row r="435" spans="1:16" ht="12.75">
      <c r="A435" t="s">
        <v>49</v>
      </c>
      <c s="34" t="s">
        <v>670</v>
      </c>
      <c s="34" t="s">
        <v>671</v>
      </c>
      <c s="35" t="s">
        <v>5</v>
      </c>
      <c s="6" t="s">
        <v>672</v>
      </c>
      <c s="36" t="s">
        <v>100</v>
      </c>
      <c s="37">
        <v>26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377</v>
      </c>
      <c>
        <f>(M435*21)/100</f>
      </c>
      <c t="s">
        <v>27</v>
      </c>
    </row>
    <row r="436" spans="1:5" ht="12.75">
      <c r="A436" s="35" t="s">
        <v>54</v>
      </c>
      <c r="E436" s="39" t="s">
        <v>5</v>
      </c>
    </row>
    <row r="437" spans="1:5" ht="12.75">
      <c r="A437" s="35" t="s">
        <v>56</v>
      </c>
      <c r="E437" s="40" t="s">
        <v>57</v>
      </c>
    </row>
    <row r="438" spans="1:5" ht="12.75">
      <c r="A438" t="s">
        <v>58</v>
      </c>
      <c r="E438" s="39" t="s">
        <v>59</v>
      </c>
    </row>
    <row r="439" spans="1:16" ht="12.75">
      <c r="A439" t="s">
        <v>49</v>
      </c>
      <c s="34" t="s">
        <v>673</v>
      </c>
      <c s="34" t="s">
        <v>674</v>
      </c>
      <c s="35" t="s">
        <v>5</v>
      </c>
      <c s="6" t="s">
        <v>675</v>
      </c>
      <c s="36" t="s">
        <v>100</v>
      </c>
      <c s="37">
        <v>26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377</v>
      </c>
      <c>
        <f>(M439*21)/100</f>
      </c>
      <c t="s">
        <v>27</v>
      </c>
    </row>
    <row r="440" spans="1:5" ht="12.75">
      <c r="A440" s="35" t="s">
        <v>54</v>
      </c>
      <c r="E440" s="39" t="s">
        <v>5</v>
      </c>
    </row>
    <row r="441" spans="1:5" ht="12.75">
      <c r="A441" s="35" t="s">
        <v>56</v>
      </c>
      <c r="E441" s="40" t="s">
        <v>57</v>
      </c>
    </row>
    <row r="442" spans="1:5" ht="12.75">
      <c r="A442" t="s">
        <v>58</v>
      </c>
      <c r="E442" s="39" t="s">
        <v>59</v>
      </c>
    </row>
    <row r="443" spans="1:16" ht="12.75">
      <c r="A443" t="s">
        <v>49</v>
      </c>
      <c s="34" t="s">
        <v>676</v>
      </c>
      <c s="34" t="s">
        <v>677</v>
      </c>
      <c s="35" t="s">
        <v>5</v>
      </c>
      <c s="6" t="s">
        <v>678</v>
      </c>
      <c s="36" t="s">
        <v>100</v>
      </c>
      <c s="37">
        <v>10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377</v>
      </c>
      <c>
        <f>(M443*21)/100</f>
      </c>
      <c t="s">
        <v>27</v>
      </c>
    </row>
    <row r="444" spans="1:5" ht="12.75">
      <c r="A444" s="35" t="s">
        <v>54</v>
      </c>
      <c r="E444" s="39" t="s">
        <v>5</v>
      </c>
    </row>
    <row r="445" spans="1:5" ht="12.75">
      <c r="A445" s="35" t="s">
        <v>56</v>
      </c>
      <c r="E445" s="40" t="s">
        <v>57</v>
      </c>
    </row>
    <row r="446" spans="1:5" ht="12.75">
      <c r="A446" t="s">
        <v>58</v>
      </c>
      <c r="E446" s="39" t="s">
        <v>59</v>
      </c>
    </row>
    <row r="447" spans="1:16" ht="12.75">
      <c r="A447" t="s">
        <v>49</v>
      </c>
      <c s="34" t="s">
        <v>679</v>
      </c>
      <c s="34" t="s">
        <v>494</v>
      </c>
      <c s="35" t="s">
        <v>5</v>
      </c>
      <c s="6" t="s">
        <v>495</v>
      </c>
      <c s="36" t="s">
        <v>93</v>
      </c>
      <c s="37">
        <v>0.6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377</v>
      </c>
      <c>
        <f>(M447*21)/100</f>
      </c>
      <c t="s">
        <v>27</v>
      </c>
    </row>
    <row r="448" spans="1:5" ht="12.75">
      <c r="A448" s="35" t="s">
        <v>54</v>
      </c>
      <c r="E448" s="39" t="s">
        <v>5</v>
      </c>
    </row>
    <row r="449" spans="1:5" ht="12.75">
      <c r="A449" s="35" t="s">
        <v>56</v>
      </c>
      <c r="E449" s="40" t="s">
        <v>57</v>
      </c>
    </row>
    <row r="450" spans="1:5" ht="12.75">
      <c r="A450" t="s">
        <v>58</v>
      </c>
      <c r="E450" s="39" t="s">
        <v>59</v>
      </c>
    </row>
    <row r="451" spans="1:16" ht="12.75">
      <c r="A451" t="s">
        <v>49</v>
      </c>
      <c s="34" t="s">
        <v>680</v>
      </c>
      <c s="34" t="s">
        <v>496</v>
      </c>
      <c s="35" t="s">
        <v>5</v>
      </c>
      <c s="6" t="s">
        <v>497</v>
      </c>
      <c s="36" t="s">
        <v>93</v>
      </c>
      <c s="37">
        <v>0.6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377</v>
      </c>
      <c>
        <f>(M451*21)/100</f>
      </c>
      <c t="s">
        <v>27</v>
      </c>
    </row>
    <row r="452" spans="1:5" ht="12.75">
      <c r="A452" s="35" t="s">
        <v>54</v>
      </c>
      <c r="E452" s="39" t="s">
        <v>5</v>
      </c>
    </row>
    <row r="453" spans="1:5" ht="12.75">
      <c r="A453" s="35" t="s">
        <v>56</v>
      </c>
      <c r="E453" s="40" t="s">
        <v>57</v>
      </c>
    </row>
    <row r="454" spans="1:5" ht="12.75">
      <c r="A454" t="s">
        <v>58</v>
      </c>
      <c r="E454" s="39" t="s">
        <v>59</v>
      </c>
    </row>
    <row r="455" spans="1:16" ht="12.75">
      <c r="A455" t="s">
        <v>49</v>
      </c>
      <c s="34" t="s">
        <v>681</v>
      </c>
      <c s="34" t="s">
        <v>547</v>
      </c>
      <c s="35" t="s">
        <v>5</v>
      </c>
      <c s="6" t="s">
        <v>548</v>
      </c>
      <c s="36" t="s">
        <v>100</v>
      </c>
      <c s="37">
        <v>4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377</v>
      </c>
      <c>
        <f>(M455*21)/100</f>
      </c>
      <c t="s">
        <v>27</v>
      </c>
    </row>
    <row r="456" spans="1:5" ht="12.75">
      <c r="A456" s="35" t="s">
        <v>54</v>
      </c>
      <c r="E456" s="39" t="s">
        <v>5</v>
      </c>
    </row>
    <row r="457" spans="1:5" ht="12.75">
      <c r="A457" s="35" t="s">
        <v>56</v>
      </c>
      <c r="E457" s="40" t="s">
        <v>57</v>
      </c>
    </row>
    <row r="458" spans="1:5" ht="12.75">
      <c r="A458" t="s">
        <v>58</v>
      </c>
      <c r="E458" s="39" t="s">
        <v>59</v>
      </c>
    </row>
    <row r="459" spans="1:16" ht="12.75">
      <c r="A459" t="s">
        <v>49</v>
      </c>
      <c s="34" t="s">
        <v>682</v>
      </c>
      <c s="34" t="s">
        <v>549</v>
      </c>
      <c s="35" t="s">
        <v>5</v>
      </c>
      <c s="6" t="s">
        <v>550</v>
      </c>
      <c s="36" t="s">
        <v>100</v>
      </c>
      <c s="37">
        <v>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377</v>
      </c>
      <c>
        <f>(M459*21)/100</f>
      </c>
      <c t="s">
        <v>27</v>
      </c>
    </row>
    <row r="460" spans="1:5" ht="12.75">
      <c r="A460" s="35" t="s">
        <v>54</v>
      </c>
      <c r="E460" s="39" t="s">
        <v>5</v>
      </c>
    </row>
    <row r="461" spans="1:5" ht="12.75">
      <c r="A461" s="35" t="s">
        <v>56</v>
      </c>
      <c r="E461" s="40" t="s">
        <v>57</v>
      </c>
    </row>
    <row r="462" spans="1:5" ht="12.75">
      <c r="A462" t="s">
        <v>58</v>
      </c>
      <c r="E462" s="39" t="s">
        <v>59</v>
      </c>
    </row>
    <row r="463" spans="1:16" ht="12.75">
      <c r="A463" t="s">
        <v>49</v>
      </c>
      <c s="34" t="s">
        <v>683</v>
      </c>
      <c s="34" t="s">
        <v>551</v>
      </c>
      <c s="35" t="s">
        <v>5</v>
      </c>
      <c s="6" t="s">
        <v>552</v>
      </c>
      <c s="36" t="s">
        <v>100</v>
      </c>
      <c s="37">
        <v>28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377</v>
      </c>
      <c>
        <f>(M463*21)/100</f>
      </c>
      <c t="s">
        <v>27</v>
      </c>
    </row>
    <row r="464" spans="1:5" ht="12.75">
      <c r="A464" s="35" t="s">
        <v>54</v>
      </c>
      <c r="E464" s="39" t="s">
        <v>5</v>
      </c>
    </row>
    <row r="465" spans="1:5" ht="12.75">
      <c r="A465" s="35" t="s">
        <v>56</v>
      </c>
      <c r="E465" s="40" t="s">
        <v>57</v>
      </c>
    </row>
    <row r="466" spans="1:5" ht="12.75">
      <c r="A466" t="s">
        <v>58</v>
      </c>
      <c r="E466" s="39" t="s">
        <v>59</v>
      </c>
    </row>
    <row r="467" spans="1:16" ht="12.75">
      <c r="A467" t="s">
        <v>49</v>
      </c>
      <c s="34" t="s">
        <v>684</v>
      </c>
      <c s="34" t="s">
        <v>553</v>
      </c>
      <c s="35" t="s">
        <v>5</v>
      </c>
      <c s="6" t="s">
        <v>554</v>
      </c>
      <c s="36" t="s">
        <v>100</v>
      </c>
      <c s="37">
        <v>28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377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56</v>
      </c>
      <c r="E469" s="40" t="s">
        <v>57</v>
      </c>
    </row>
    <row r="470" spans="1:5" ht="12.75">
      <c r="A470" t="s">
        <v>58</v>
      </c>
      <c r="E470" s="39" t="s">
        <v>59</v>
      </c>
    </row>
    <row r="471" spans="1:16" ht="12.75">
      <c r="A471" t="s">
        <v>49</v>
      </c>
      <c s="34" t="s">
        <v>685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377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12.75">
      <c r="A473" s="35" t="s">
        <v>56</v>
      </c>
      <c r="E473" s="40" t="s">
        <v>57</v>
      </c>
    </row>
    <row r="474" spans="1:5" ht="12.75">
      <c r="A474" t="s">
        <v>58</v>
      </c>
      <c r="E474" s="39" t="s">
        <v>59</v>
      </c>
    </row>
    <row r="475" spans="1:16" ht="12.75">
      <c r="A475" t="s">
        <v>49</v>
      </c>
      <c s="34" t="s">
        <v>686</v>
      </c>
      <c s="34" t="s">
        <v>687</v>
      </c>
      <c s="35" t="s">
        <v>5</v>
      </c>
      <c s="6" t="s">
        <v>562</v>
      </c>
      <c s="36" t="s">
        <v>93</v>
      </c>
      <c s="37">
        <v>2.125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373</v>
      </c>
      <c>
        <f>(M475*21)/100</f>
      </c>
      <c t="s">
        <v>27</v>
      </c>
    </row>
    <row r="476" spans="1:5" ht="12.75">
      <c r="A476" s="35" t="s">
        <v>54</v>
      </c>
      <c r="E476" s="39" t="s">
        <v>5</v>
      </c>
    </row>
    <row r="477" spans="1:5" ht="12.75">
      <c r="A477" s="35" t="s">
        <v>56</v>
      </c>
      <c r="E477" s="40" t="s">
        <v>57</v>
      </c>
    </row>
    <row r="478" spans="1:5" ht="102">
      <c r="A478" t="s">
        <v>58</v>
      </c>
      <c r="E478" s="39" t="s">
        <v>563</v>
      </c>
    </row>
    <row r="479" spans="1:13" ht="12.75">
      <c r="A479" t="s">
        <v>46</v>
      </c>
      <c r="C479" s="31" t="s">
        <v>26</v>
      </c>
      <c r="E479" s="33" t="s">
        <v>564</v>
      </c>
      <c r="J479" s="32">
        <f>0</f>
      </c>
      <c s="32">
        <f>0</f>
      </c>
      <c s="32">
        <f>0+L480+L484+L488+L492+L496</f>
      </c>
      <c s="32">
        <f>0+M480+M484+M488+M492+M496</f>
      </c>
    </row>
    <row r="480" spans="1:16" ht="25.5">
      <c r="A480" t="s">
        <v>49</v>
      </c>
      <c s="34" t="s">
        <v>688</v>
      </c>
      <c s="34" t="s">
        <v>565</v>
      </c>
      <c s="35" t="s">
        <v>5</v>
      </c>
      <c s="6" t="s">
        <v>566</v>
      </c>
      <c s="36" t="s">
        <v>52</v>
      </c>
      <c s="37">
        <v>97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377</v>
      </c>
      <c>
        <f>(M480*21)/100</f>
      </c>
      <c t="s">
        <v>27</v>
      </c>
    </row>
    <row r="481" spans="1:5" ht="12.75">
      <c r="A481" s="35" t="s">
        <v>54</v>
      </c>
      <c r="E481" s="39" t="s">
        <v>5</v>
      </c>
    </row>
    <row r="482" spans="1:5" ht="12.75">
      <c r="A482" s="35" t="s">
        <v>56</v>
      </c>
      <c r="E482" s="40" t="s">
        <v>57</v>
      </c>
    </row>
    <row r="483" spans="1:5" ht="12.75">
      <c r="A483" t="s">
        <v>58</v>
      </c>
      <c r="E483" s="39" t="s">
        <v>59</v>
      </c>
    </row>
    <row r="484" spans="1:16" ht="25.5">
      <c r="A484" t="s">
        <v>49</v>
      </c>
      <c s="34" t="s">
        <v>689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377</v>
      </c>
      <c>
        <f>(M484*21)/100</f>
      </c>
      <c t="s">
        <v>27</v>
      </c>
    </row>
    <row r="485" spans="1:5" ht="12.75">
      <c r="A485" s="35" t="s">
        <v>54</v>
      </c>
      <c r="E485" s="39" t="s">
        <v>5</v>
      </c>
    </row>
    <row r="486" spans="1:5" ht="12.75">
      <c r="A486" s="35" t="s">
        <v>56</v>
      </c>
      <c r="E486" s="40" t="s">
        <v>57</v>
      </c>
    </row>
    <row r="487" spans="1:5" ht="12.75">
      <c r="A487" t="s">
        <v>58</v>
      </c>
      <c r="E487" s="39" t="s">
        <v>59</v>
      </c>
    </row>
    <row r="488" spans="1:16" ht="25.5">
      <c r="A488" t="s">
        <v>49</v>
      </c>
      <c s="34" t="s">
        <v>690</v>
      </c>
      <c s="34" t="s">
        <v>60</v>
      </c>
      <c s="35" t="s">
        <v>5</v>
      </c>
      <c s="6" t="s">
        <v>570</v>
      </c>
      <c s="36" t="s">
        <v>52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377</v>
      </c>
      <c>
        <f>(M488*21)/100</f>
      </c>
      <c t="s">
        <v>27</v>
      </c>
    </row>
    <row r="489" spans="1:5" ht="12.75">
      <c r="A489" s="35" t="s">
        <v>54</v>
      </c>
      <c r="E489" s="39" t="s">
        <v>5</v>
      </c>
    </row>
    <row r="490" spans="1:5" ht="12.75">
      <c r="A490" s="35" t="s">
        <v>56</v>
      </c>
      <c r="E490" s="40" t="s">
        <v>57</v>
      </c>
    </row>
    <row r="491" spans="1:5" ht="12.75">
      <c r="A491" t="s">
        <v>58</v>
      </c>
      <c r="E491" s="39" t="s">
        <v>59</v>
      </c>
    </row>
    <row r="492" spans="1:16" ht="25.5">
      <c r="A492" t="s">
        <v>49</v>
      </c>
      <c s="34" t="s">
        <v>691</v>
      </c>
      <c s="34" t="s">
        <v>572</v>
      </c>
      <c s="35" t="s">
        <v>5</v>
      </c>
      <c s="6" t="s">
        <v>573</v>
      </c>
      <c s="36" t="s">
        <v>52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377</v>
      </c>
      <c>
        <f>(M492*21)/100</f>
      </c>
      <c t="s">
        <v>27</v>
      </c>
    </row>
    <row r="493" spans="1:5" ht="12.75">
      <c r="A493" s="35" t="s">
        <v>54</v>
      </c>
      <c r="E493" s="39" t="s">
        <v>5</v>
      </c>
    </row>
    <row r="494" spans="1:5" ht="12.75">
      <c r="A494" s="35" t="s">
        <v>56</v>
      </c>
      <c r="E494" s="40" t="s">
        <v>57</v>
      </c>
    </row>
    <row r="495" spans="1:5" ht="12.75">
      <c r="A495" t="s">
        <v>58</v>
      </c>
      <c r="E495" s="39" t="s">
        <v>59</v>
      </c>
    </row>
    <row r="496" spans="1:16" ht="25.5">
      <c r="A496" t="s">
        <v>49</v>
      </c>
      <c s="34" t="s">
        <v>692</v>
      </c>
      <c s="34" t="s">
        <v>575</v>
      </c>
      <c s="35" t="s">
        <v>5</v>
      </c>
      <c s="6" t="s">
        <v>576</v>
      </c>
      <c s="36" t="s">
        <v>52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377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57</v>
      </c>
    </row>
    <row r="499" spans="1:5" ht="12.75">
      <c r="A499" t="s">
        <v>58</v>
      </c>
      <c r="E49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695</v>
      </c>
      <c r="E8" s="30" t="s">
        <v>694</v>
      </c>
      <c r="J8" s="29">
        <f>0+J9+J90+J199+J252+J313</f>
      </c>
      <c s="29">
        <f>0+K9+K90+K199+K252+K313</f>
      </c>
      <c s="29">
        <f>0+L9+L90+L199+L252+L313</f>
      </c>
      <c s="29">
        <f>0+M9+M90+M199+M252+M313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696</v>
      </c>
      <c s="35" t="s">
        <v>5</v>
      </c>
      <c s="6" t="s">
        <v>372</v>
      </c>
      <c s="36" t="s">
        <v>205</v>
      </c>
      <c s="37">
        <v>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1.5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1.5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1.5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320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320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320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180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710</v>
      </c>
      <c s="35" t="s">
        <v>5</v>
      </c>
      <c s="6" t="s">
        <v>419</v>
      </c>
      <c s="36" t="s">
        <v>205</v>
      </c>
      <c s="37">
        <v>0.32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712</v>
      </c>
      <c r="J90" s="32">
        <f>0</f>
      </c>
      <c s="32">
        <f>0</f>
      </c>
      <c s="32">
        <f>0+L91+L95+L99+L103+L107+L111+L115+L119+L123+L127+L131+L135+L139+L143+L147+L151+L155+L159+L163+L167+L171+L175+L179+L183+L187+L191+L195</f>
      </c>
      <c s="32">
        <f>0+M91+M95+M99+M103+M107+M111+M115+M119+M123+M127+M131+M135+M139+M143+M147+M151+M155+M159+M163+M167+M171+M175+M179+M183+M187+M191+M195</f>
      </c>
    </row>
    <row r="91" spans="1:16" ht="25.5">
      <c r="A91" t="s">
        <v>49</v>
      </c>
      <c s="34" t="s">
        <v>119</v>
      </c>
      <c s="34" t="s">
        <v>713</v>
      </c>
      <c s="35" t="s">
        <v>5</v>
      </c>
      <c s="6" t="s">
        <v>714</v>
      </c>
      <c s="36" t="s">
        <v>100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715</v>
      </c>
      <c s="35" t="s">
        <v>5</v>
      </c>
      <c s="6" t="s">
        <v>716</v>
      </c>
      <c s="36" t="s">
        <v>100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717</v>
      </c>
      <c s="35" t="s">
        <v>5</v>
      </c>
      <c s="6" t="s">
        <v>718</v>
      </c>
      <c s="36" t="s">
        <v>100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719</v>
      </c>
      <c s="35" t="s">
        <v>5</v>
      </c>
      <c s="6" t="s">
        <v>720</v>
      </c>
      <c s="36" t="s">
        <v>100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721</v>
      </c>
      <c s="35" t="s">
        <v>5</v>
      </c>
      <c s="6" t="s">
        <v>722</v>
      </c>
      <c s="36" t="s">
        <v>100</v>
      </c>
      <c s="37">
        <v>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723</v>
      </c>
      <c s="35" t="s">
        <v>5</v>
      </c>
      <c s="6" t="s">
        <v>724</v>
      </c>
      <c s="36" t="s">
        <v>100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725</v>
      </c>
      <c s="35" t="s">
        <v>5</v>
      </c>
      <c s="6" t="s">
        <v>726</v>
      </c>
      <c s="36" t="s">
        <v>100</v>
      </c>
      <c s="37">
        <v>41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49</v>
      </c>
      <c s="34" t="s">
        <v>141</v>
      </c>
      <c s="34" t="s">
        <v>727</v>
      </c>
      <c s="35" t="s">
        <v>5</v>
      </c>
      <c s="6" t="s">
        <v>728</v>
      </c>
      <c s="36" t="s">
        <v>100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729</v>
      </c>
      <c s="35" t="s">
        <v>5</v>
      </c>
      <c s="6" t="s">
        <v>730</v>
      </c>
      <c s="36" t="s">
        <v>100</v>
      </c>
      <c s="37">
        <v>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25.5">
      <c r="A127" t="s">
        <v>49</v>
      </c>
      <c s="34" t="s">
        <v>147</v>
      </c>
      <c s="34" t="s">
        <v>731</v>
      </c>
      <c s="35" t="s">
        <v>5</v>
      </c>
      <c s="6" t="s">
        <v>732</v>
      </c>
      <c s="36" t="s">
        <v>100</v>
      </c>
      <c s="37">
        <v>41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733</v>
      </c>
      <c s="35" t="s">
        <v>5</v>
      </c>
      <c s="6" t="s">
        <v>734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502</v>
      </c>
      <c s="35" t="s">
        <v>5</v>
      </c>
      <c s="6" t="s">
        <v>503</v>
      </c>
      <c s="36" t="s">
        <v>100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735</v>
      </c>
      <c s="35" t="s">
        <v>5</v>
      </c>
      <c s="6" t="s">
        <v>736</v>
      </c>
      <c s="36" t="s">
        <v>93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737</v>
      </c>
      <c s="35" t="s">
        <v>5</v>
      </c>
      <c s="6" t="s">
        <v>738</v>
      </c>
      <c s="36" t="s">
        <v>93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739</v>
      </c>
      <c s="35" t="s">
        <v>5</v>
      </c>
      <c s="6" t="s">
        <v>740</v>
      </c>
      <c s="36" t="s">
        <v>100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674</v>
      </c>
      <c s="35" t="s">
        <v>5</v>
      </c>
      <c s="6" t="s">
        <v>675</v>
      </c>
      <c s="36" t="s">
        <v>100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741</v>
      </c>
      <c s="35" t="s">
        <v>5</v>
      </c>
      <c s="6" t="s">
        <v>742</v>
      </c>
      <c s="36" t="s">
        <v>100</v>
      </c>
      <c s="37">
        <v>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630</v>
      </c>
      <c s="35" t="s">
        <v>5</v>
      </c>
      <c s="6" t="s">
        <v>631</v>
      </c>
      <c s="36" t="s">
        <v>100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743</v>
      </c>
      <c s="35" t="s">
        <v>5</v>
      </c>
      <c s="6" t="s">
        <v>744</v>
      </c>
      <c s="36" t="s">
        <v>100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632</v>
      </c>
      <c s="35" t="s">
        <v>5</v>
      </c>
      <c s="6" t="s">
        <v>633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745</v>
      </c>
      <c s="35" t="s">
        <v>5</v>
      </c>
      <c s="6" t="s">
        <v>746</v>
      </c>
      <c s="36" t="s">
        <v>100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481</v>
      </c>
      <c s="35" t="s">
        <v>5</v>
      </c>
      <c s="6" t="s">
        <v>482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193</v>
      </c>
      <c s="34" t="s">
        <v>747</v>
      </c>
      <c s="35" t="s">
        <v>5</v>
      </c>
      <c s="6" t="s">
        <v>748</v>
      </c>
      <c s="36" t="s">
        <v>100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749</v>
      </c>
      <c s="35" t="s">
        <v>5</v>
      </c>
      <c s="6" t="s">
        <v>750</v>
      </c>
      <c s="36" t="s">
        <v>751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752</v>
      </c>
    </row>
    <row r="195" spans="1:16" ht="12.75">
      <c r="A195" t="s">
        <v>49</v>
      </c>
      <c s="34" t="s">
        <v>199</v>
      </c>
      <c s="34" t="s">
        <v>753</v>
      </c>
      <c s="35" t="s">
        <v>5</v>
      </c>
      <c s="6" t="s">
        <v>754</v>
      </c>
      <c s="36" t="s">
        <v>755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756</v>
      </c>
    </row>
    <row r="199" spans="1:13" ht="12.75">
      <c r="A199" t="s">
        <v>46</v>
      </c>
      <c r="C199" s="31" t="s">
        <v>26</v>
      </c>
      <c r="E199" s="33" t="s">
        <v>757</v>
      </c>
      <c r="J199" s="32">
        <f>0</f>
      </c>
      <c s="32">
        <f>0</f>
      </c>
      <c s="32">
        <f>0+L200+L204+L208+L212+L216+L220+L224+L228+L232+L236+L240+L244+L248</f>
      </c>
      <c s="32">
        <f>0+M200+M204+M208+M212+M216+M220+M224+M228+M232+M236+M240+M244+M248</f>
      </c>
    </row>
    <row r="200" spans="1:16" ht="12.75">
      <c r="A200" t="s">
        <v>49</v>
      </c>
      <c s="34" t="s">
        <v>202</v>
      </c>
      <c s="34" t="s">
        <v>758</v>
      </c>
      <c s="35" t="s">
        <v>5</v>
      </c>
      <c s="6" t="s">
        <v>759</v>
      </c>
      <c s="36" t="s">
        <v>760</v>
      </c>
      <c s="37">
        <v>0.12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377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206</v>
      </c>
      <c s="34" t="s">
        <v>543</v>
      </c>
      <c s="35" t="s">
        <v>5</v>
      </c>
      <c s="6" t="s">
        <v>544</v>
      </c>
      <c s="36" t="s">
        <v>93</v>
      </c>
      <c s="37">
        <v>980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377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209</v>
      </c>
      <c s="34" t="s">
        <v>761</v>
      </c>
      <c s="35" t="s">
        <v>5</v>
      </c>
      <c s="6" t="s">
        <v>534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02">
      <c r="A211" t="s">
        <v>58</v>
      </c>
      <c r="E211" s="39" t="s">
        <v>535</v>
      </c>
    </row>
    <row r="212" spans="1:16" ht="12.75">
      <c r="A212" t="s">
        <v>49</v>
      </c>
      <c s="34" t="s">
        <v>212</v>
      </c>
      <c s="34" t="s">
        <v>762</v>
      </c>
      <c s="35" t="s">
        <v>5</v>
      </c>
      <c s="6" t="s">
        <v>537</v>
      </c>
      <c s="36" t="s">
        <v>100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02">
      <c r="A215" t="s">
        <v>58</v>
      </c>
      <c r="E215" s="39" t="s">
        <v>538</v>
      </c>
    </row>
    <row r="216" spans="1:16" ht="12.75">
      <c r="A216" t="s">
        <v>49</v>
      </c>
      <c s="34" t="s">
        <v>215</v>
      </c>
      <c s="34" t="s">
        <v>539</v>
      </c>
      <c s="35" t="s">
        <v>5</v>
      </c>
      <c s="6" t="s">
        <v>540</v>
      </c>
      <c s="36" t="s">
        <v>134</v>
      </c>
      <c s="37">
        <v>0.12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59</v>
      </c>
    </row>
    <row r="220" spans="1:16" ht="12.75">
      <c r="A220" t="s">
        <v>49</v>
      </c>
      <c s="34" t="s">
        <v>218</v>
      </c>
      <c s="34" t="s">
        <v>541</v>
      </c>
      <c s="35" t="s">
        <v>5</v>
      </c>
      <c s="6" t="s">
        <v>542</v>
      </c>
      <c s="36" t="s">
        <v>134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377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59</v>
      </c>
    </row>
    <row r="224" spans="1:16" ht="12.75">
      <c r="A224" t="s">
        <v>49</v>
      </c>
      <c s="34" t="s">
        <v>221</v>
      </c>
      <c s="34" t="s">
        <v>429</v>
      </c>
      <c s="35" t="s">
        <v>5</v>
      </c>
      <c s="6" t="s">
        <v>430</v>
      </c>
      <c s="36" t="s">
        <v>134</v>
      </c>
      <c s="37">
        <v>0.075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377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59</v>
      </c>
    </row>
    <row r="228" spans="1:16" ht="12.75">
      <c r="A228" t="s">
        <v>49</v>
      </c>
      <c s="34" t="s">
        <v>224</v>
      </c>
      <c s="34" t="s">
        <v>763</v>
      </c>
      <c s="35" t="s">
        <v>5</v>
      </c>
      <c s="6" t="s">
        <v>764</v>
      </c>
      <c s="36" t="s">
        <v>93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377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12.75">
      <c r="A231" t="s">
        <v>58</v>
      </c>
      <c r="E231" s="39" t="s">
        <v>59</v>
      </c>
    </row>
    <row r="232" spans="1:16" ht="25.5">
      <c r="A232" t="s">
        <v>49</v>
      </c>
      <c s="34" t="s">
        <v>227</v>
      </c>
      <c s="34" t="s">
        <v>765</v>
      </c>
      <c s="35" t="s">
        <v>5</v>
      </c>
      <c s="6" t="s">
        <v>766</v>
      </c>
      <c s="36" t="s">
        <v>93</v>
      </c>
      <c s="37">
        <v>420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377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57</v>
      </c>
    </row>
    <row r="235" spans="1:5" ht="12.75">
      <c r="A235" t="s">
        <v>58</v>
      </c>
      <c r="E235" s="39" t="s">
        <v>59</v>
      </c>
    </row>
    <row r="236" spans="1:16" ht="25.5">
      <c r="A236" t="s">
        <v>49</v>
      </c>
      <c s="34" t="s">
        <v>230</v>
      </c>
      <c s="34" t="s">
        <v>767</v>
      </c>
      <c s="35" t="s">
        <v>5</v>
      </c>
      <c s="6" t="s">
        <v>768</v>
      </c>
      <c s="36" t="s">
        <v>93</v>
      </c>
      <c s="37">
        <v>420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377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57</v>
      </c>
    </row>
    <row r="239" spans="1:5" ht="12.75">
      <c r="A239" t="s">
        <v>58</v>
      </c>
      <c r="E239" s="39" t="s">
        <v>59</v>
      </c>
    </row>
    <row r="240" spans="1:16" ht="25.5">
      <c r="A240" t="s">
        <v>49</v>
      </c>
      <c s="34" t="s">
        <v>233</v>
      </c>
      <c s="34" t="s">
        <v>769</v>
      </c>
      <c s="35" t="s">
        <v>5</v>
      </c>
      <c s="6" t="s">
        <v>770</v>
      </c>
      <c s="36" t="s">
        <v>93</v>
      </c>
      <c s="37">
        <v>420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377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57</v>
      </c>
    </row>
    <row r="243" spans="1:5" ht="12.75">
      <c r="A243" t="s">
        <v>58</v>
      </c>
      <c r="E243" s="39" t="s">
        <v>59</v>
      </c>
    </row>
    <row r="244" spans="1:16" ht="12.75">
      <c r="A244" t="s">
        <v>49</v>
      </c>
      <c s="34" t="s">
        <v>236</v>
      </c>
      <c s="34" t="s">
        <v>494</v>
      </c>
      <c s="35" t="s">
        <v>5</v>
      </c>
      <c s="6" t="s">
        <v>495</v>
      </c>
      <c s="36" t="s">
        <v>93</v>
      </c>
      <c s="37">
        <v>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377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57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239</v>
      </c>
      <c s="34" t="s">
        <v>496</v>
      </c>
      <c s="35" t="s">
        <v>5</v>
      </c>
      <c s="6" t="s">
        <v>497</v>
      </c>
      <c s="36" t="s">
        <v>93</v>
      </c>
      <c s="37">
        <v>80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377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57</v>
      </c>
    </row>
    <row r="251" spans="1:5" ht="12.75">
      <c r="A251" t="s">
        <v>58</v>
      </c>
      <c r="E251" s="39" t="s">
        <v>59</v>
      </c>
    </row>
    <row r="252" spans="1:13" ht="12.75">
      <c r="A252" t="s">
        <v>46</v>
      </c>
      <c r="C252" s="31" t="s">
        <v>64</v>
      </c>
      <c r="E252" s="33" t="s">
        <v>771</v>
      </c>
      <c r="J252" s="32">
        <f>0</f>
      </c>
      <c s="32">
        <f>0</f>
      </c>
      <c s="32">
        <f>0+L253+L257+L261+L265+L269+L273+L277+L281+L285+L289+L293+L297+L301+L305+L309</f>
      </c>
      <c s="32">
        <f>0+M253+M257+M261+M265+M269+M273+M277+M281+M285+M289+M293+M297+M301+M305+M309</f>
      </c>
    </row>
    <row r="253" spans="1:16" ht="12.75">
      <c r="A253" t="s">
        <v>49</v>
      </c>
      <c s="34" t="s">
        <v>242</v>
      </c>
      <c s="34" t="s">
        <v>557</v>
      </c>
      <c s="35" t="s">
        <v>5</v>
      </c>
      <c s="6" t="s">
        <v>558</v>
      </c>
      <c s="36" t="s">
        <v>100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245</v>
      </c>
      <c s="34" t="s">
        <v>772</v>
      </c>
      <c s="35" t="s">
        <v>5</v>
      </c>
      <c s="6" t="s">
        <v>773</v>
      </c>
      <c s="36" t="s">
        <v>751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377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248</v>
      </c>
      <c s="34" t="s">
        <v>774</v>
      </c>
      <c s="35" t="s">
        <v>5</v>
      </c>
      <c s="6" t="s">
        <v>775</v>
      </c>
      <c s="36" t="s">
        <v>751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377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59</v>
      </c>
    </row>
    <row r="265" spans="1:16" ht="12.75">
      <c r="A265" t="s">
        <v>49</v>
      </c>
      <c s="34" t="s">
        <v>251</v>
      </c>
      <c s="34" t="s">
        <v>776</v>
      </c>
      <c s="35" t="s">
        <v>5</v>
      </c>
      <c s="6" t="s">
        <v>777</v>
      </c>
      <c s="36" t="s">
        <v>751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377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57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254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377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57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257</v>
      </c>
      <c s="34" t="s">
        <v>780</v>
      </c>
      <c s="35" t="s">
        <v>5</v>
      </c>
      <c s="6" t="s">
        <v>781</v>
      </c>
      <c s="36" t="s">
        <v>100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377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57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260</v>
      </c>
      <c s="34" t="s">
        <v>782</v>
      </c>
      <c s="35" t="s">
        <v>5</v>
      </c>
      <c s="6" t="s">
        <v>783</v>
      </c>
      <c s="36" t="s">
        <v>100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377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57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263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377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57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266</v>
      </c>
      <c s="34" t="s">
        <v>784</v>
      </c>
      <c s="35" t="s">
        <v>5</v>
      </c>
      <c s="6" t="s">
        <v>785</v>
      </c>
      <c s="36" t="s">
        <v>786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56</v>
      </c>
      <c r="E287" s="40" t="s">
        <v>57</v>
      </c>
    </row>
    <row r="288" spans="1:5" ht="191.25">
      <c r="A288" t="s">
        <v>58</v>
      </c>
      <c r="E288" s="39" t="s">
        <v>787</v>
      </c>
    </row>
    <row r="289" spans="1:16" ht="25.5">
      <c r="A289" t="s">
        <v>49</v>
      </c>
      <c s="34" t="s">
        <v>269</v>
      </c>
      <c s="34" t="s">
        <v>788</v>
      </c>
      <c s="35" t="s">
        <v>5</v>
      </c>
      <c s="6" t="s">
        <v>789</v>
      </c>
      <c s="36" t="s">
        <v>100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377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56</v>
      </c>
      <c r="E291" s="40" t="s">
        <v>57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272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377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275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377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278</v>
      </c>
      <c s="34" t="s">
        <v>794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373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756</v>
      </c>
    </row>
    <row r="305" spans="1:16" ht="25.5">
      <c r="A305" t="s">
        <v>49</v>
      </c>
      <c s="34" t="s">
        <v>281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377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56</v>
      </c>
      <c r="E307" s="40" t="s">
        <v>57</v>
      </c>
    </row>
    <row r="308" spans="1:5" ht="12.75">
      <c r="A308" t="s">
        <v>58</v>
      </c>
      <c r="E308" s="39" t="s">
        <v>756</v>
      </c>
    </row>
    <row r="309" spans="1:16" ht="38.25">
      <c r="A309" t="s">
        <v>49</v>
      </c>
      <c s="34" t="s">
        <v>284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377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756</v>
      </c>
    </row>
    <row r="313" spans="1:13" ht="12.75">
      <c r="A313" t="s">
        <v>46</v>
      </c>
      <c r="C313" s="31" t="s">
        <v>358</v>
      </c>
      <c r="E313" s="33" t="s">
        <v>564</v>
      </c>
      <c r="J313" s="32">
        <f>0</f>
      </c>
      <c s="32">
        <f>0</f>
      </c>
      <c s="32">
        <f>0+L314+L318+L322+L326+L330</f>
      </c>
      <c s="32">
        <f>0+M314+M318+M322+M326+M330</f>
      </c>
    </row>
    <row r="314" spans="1:16" ht="25.5">
      <c r="A314" t="s">
        <v>49</v>
      </c>
      <c s="34" t="s">
        <v>287</v>
      </c>
      <c s="34" t="s">
        <v>565</v>
      </c>
      <c s="35" t="s">
        <v>5</v>
      </c>
      <c s="6" t="s">
        <v>566</v>
      </c>
      <c s="36" t="s">
        <v>52</v>
      </c>
      <c s="37">
        <v>18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377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290</v>
      </c>
      <c s="34" t="s">
        <v>567</v>
      </c>
      <c s="35" t="s">
        <v>5</v>
      </c>
      <c s="6" t="s">
        <v>568</v>
      </c>
      <c s="36" t="s">
        <v>52</v>
      </c>
      <c s="37">
        <v>0.4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377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293</v>
      </c>
      <c s="34" t="s">
        <v>60</v>
      </c>
      <c s="35" t="s">
        <v>5</v>
      </c>
      <c s="6" t="s">
        <v>570</v>
      </c>
      <c s="36" t="s">
        <v>52</v>
      </c>
      <c s="37">
        <v>0.4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377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296</v>
      </c>
      <c s="34" t="s">
        <v>572</v>
      </c>
      <c s="35" t="s">
        <v>5</v>
      </c>
      <c s="6" t="s">
        <v>573</v>
      </c>
      <c s="36" t="s">
        <v>52</v>
      </c>
      <c s="37">
        <v>0.4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377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299</v>
      </c>
      <c s="34" t="s">
        <v>575</v>
      </c>
      <c s="35" t="s">
        <v>5</v>
      </c>
      <c s="6" t="s">
        <v>576</v>
      </c>
      <c s="36" t="s">
        <v>52</v>
      </c>
      <c s="37">
        <v>0.4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377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COUNTIFS(L8:L408,"=0",A8:A408,"P")+COUNTIFS(L8:L408,"",A8:A408,"P")+SUM(Q8:Q408)</f>
      </c>
    </row>
    <row r="8" spans="1:13" ht="12.75">
      <c r="A8" t="s">
        <v>44</v>
      </c>
      <c r="C8" s="28" t="s">
        <v>802</v>
      </c>
      <c r="E8" s="30" t="s">
        <v>801</v>
      </c>
      <c r="J8" s="29">
        <f>0+J9+J90+J391</f>
      </c>
      <c s="29">
        <f>0+K9+K90+K391</f>
      </c>
      <c s="29">
        <f>0+L9+L90+L391</f>
      </c>
      <c s="29">
        <f>0+M9+M90+M391</f>
      </c>
    </row>
    <row r="9" spans="1:13" ht="12.75">
      <c r="A9" t="s">
        <v>46</v>
      </c>
      <c r="C9" s="31" t="s">
        <v>47</v>
      </c>
      <c r="E9" s="33" t="s">
        <v>803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804</v>
      </c>
      <c s="35" t="s">
        <v>5</v>
      </c>
      <c s="6" t="s">
        <v>372</v>
      </c>
      <c s="36" t="s">
        <v>205</v>
      </c>
      <c s="37">
        <v>0.025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0.15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0.15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0.9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805</v>
      </c>
      <c s="35" t="s">
        <v>5</v>
      </c>
      <c s="6" t="s">
        <v>806</v>
      </c>
      <c s="36" t="s">
        <v>83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807</v>
      </c>
      <c s="35" t="s">
        <v>5</v>
      </c>
      <c s="6" t="s">
        <v>419</v>
      </c>
      <c s="36" t="s">
        <v>205</v>
      </c>
      <c s="37">
        <v>0.025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808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</f>
      </c>
    </row>
    <row r="91" spans="1:16" ht="12.75">
      <c r="A91" t="s">
        <v>49</v>
      </c>
      <c s="34" t="s">
        <v>119</v>
      </c>
      <c s="34" t="s">
        <v>809</v>
      </c>
      <c s="35" t="s">
        <v>5</v>
      </c>
      <c s="6" t="s">
        <v>810</v>
      </c>
      <c s="36" t="s">
        <v>100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25.5">
      <c r="A95" t="s">
        <v>49</v>
      </c>
      <c s="34" t="s">
        <v>122</v>
      </c>
      <c s="34" t="s">
        <v>811</v>
      </c>
      <c s="35" t="s">
        <v>5</v>
      </c>
      <c s="6" t="s">
        <v>812</v>
      </c>
      <c s="36" t="s">
        <v>100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813</v>
      </c>
      <c s="35" t="s">
        <v>5</v>
      </c>
      <c s="6" t="s">
        <v>814</v>
      </c>
      <c s="36" t="s">
        <v>100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815</v>
      </c>
      <c s="35" t="s">
        <v>5</v>
      </c>
      <c s="6" t="s">
        <v>816</v>
      </c>
      <c s="36" t="s">
        <v>100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817</v>
      </c>
      <c s="35" t="s">
        <v>5</v>
      </c>
      <c s="6" t="s">
        <v>818</v>
      </c>
      <c s="36" t="s">
        <v>100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819</v>
      </c>
      <c s="35" t="s">
        <v>5</v>
      </c>
      <c s="6" t="s">
        <v>820</v>
      </c>
      <c s="36" t="s">
        <v>100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821</v>
      </c>
      <c s="35" t="s">
        <v>5</v>
      </c>
      <c s="6" t="s">
        <v>822</v>
      </c>
      <c s="36" t="s">
        <v>100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823</v>
      </c>
      <c s="35" t="s">
        <v>5</v>
      </c>
      <c s="6" t="s">
        <v>824</v>
      </c>
      <c s="36" t="s">
        <v>100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825</v>
      </c>
      <c s="35" t="s">
        <v>5</v>
      </c>
      <c s="6" t="s">
        <v>826</v>
      </c>
      <c s="36" t="s">
        <v>100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827</v>
      </c>
      <c s="35" t="s">
        <v>5</v>
      </c>
      <c s="6" t="s">
        <v>828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829</v>
      </c>
      <c s="35" t="s">
        <v>5</v>
      </c>
      <c s="6" t="s">
        <v>830</v>
      </c>
      <c s="36" t="s">
        <v>100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831</v>
      </c>
      <c s="35" t="s">
        <v>5</v>
      </c>
      <c s="6" t="s">
        <v>832</v>
      </c>
      <c s="36" t="s">
        <v>100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156</v>
      </c>
      <c s="34" t="s">
        <v>833</v>
      </c>
      <c s="35" t="s">
        <v>5</v>
      </c>
      <c s="6" t="s">
        <v>834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159</v>
      </c>
      <c s="34" t="s">
        <v>835</v>
      </c>
      <c s="35" t="s">
        <v>5</v>
      </c>
      <c s="6" t="s">
        <v>836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162</v>
      </c>
      <c s="34" t="s">
        <v>837</v>
      </c>
      <c s="35" t="s">
        <v>5</v>
      </c>
      <c s="6" t="s">
        <v>838</v>
      </c>
      <c s="36" t="s">
        <v>100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839</v>
      </c>
      <c s="35" t="s">
        <v>5</v>
      </c>
      <c s="6" t="s">
        <v>840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841</v>
      </c>
      <c s="35" t="s">
        <v>5</v>
      </c>
      <c s="6" t="s">
        <v>842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25.5">
      <c r="A159" t="s">
        <v>49</v>
      </c>
      <c s="34" t="s">
        <v>171</v>
      </c>
      <c s="34" t="s">
        <v>843</v>
      </c>
      <c s="35" t="s">
        <v>5</v>
      </c>
      <c s="6" t="s">
        <v>844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845</v>
      </c>
      <c s="35" t="s">
        <v>5</v>
      </c>
      <c s="6" t="s">
        <v>846</v>
      </c>
      <c s="36" t="s">
        <v>100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174</v>
      </c>
      <c s="34" t="s">
        <v>847</v>
      </c>
      <c s="35" t="s">
        <v>5</v>
      </c>
      <c s="6" t="s">
        <v>848</v>
      </c>
      <c s="36" t="s">
        <v>100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177</v>
      </c>
      <c s="34" t="s">
        <v>849</v>
      </c>
      <c s="35" t="s">
        <v>5</v>
      </c>
      <c s="6" t="s">
        <v>850</v>
      </c>
      <c s="36" t="s">
        <v>100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180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25.5">
      <c r="A179" t="s">
        <v>49</v>
      </c>
      <c s="34" t="s">
        <v>183</v>
      </c>
      <c s="34" t="s">
        <v>851</v>
      </c>
      <c s="35" t="s">
        <v>5</v>
      </c>
      <c s="6" t="s">
        <v>852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186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190</v>
      </c>
      <c s="34" t="s">
        <v>853</v>
      </c>
      <c s="35" t="s">
        <v>5</v>
      </c>
      <c s="6" t="s">
        <v>854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193</v>
      </c>
      <c s="34" t="s">
        <v>855</v>
      </c>
      <c s="35" t="s">
        <v>5</v>
      </c>
      <c s="6" t="s">
        <v>856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196</v>
      </c>
      <c s="34" t="s">
        <v>857</v>
      </c>
      <c s="35" t="s">
        <v>5</v>
      </c>
      <c s="6" t="s">
        <v>858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49</v>
      </c>
      <c s="34" t="s">
        <v>199</v>
      </c>
      <c s="34" t="s">
        <v>859</v>
      </c>
      <c s="35" t="s">
        <v>5</v>
      </c>
      <c s="6" t="s">
        <v>860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25.5">
      <c r="A203" t="s">
        <v>49</v>
      </c>
      <c s="34" t="s">
        <v>202</v>
      </c>
      <c s="34" t="s">
        <v>861</v>
      </c>
      <c s="35" t="s">
        <v>5</v>
      </c>
      <c s="6" t="s">
        <v>862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206</v>
      </c>
      <c s="34" t="s">
        <v>863</v>
      </c>
      <c s="35" t="s">
        <v>5</v>
      </c>
      <c s="6" t="s">
        <v>864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209</v>
      </c>
      <c s="34" t="s">
        <v>865</v>
      </c>
      <c s="35" t="s">
        <v>5</v>
      </c>
      <c s="6" t="s">
        <v>866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49</v>
      </c>
      <c s="34" t="s">
        <v>212</v>
      </c>
      <c s="34" t="s">
        <v>867</v>
      </c>
      <c s="35" t="s">
        <v>5</v>
      </c>
      <c s="6" t="s">
        <v>868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25.5">
      <c r="A219" t="s">
        <v>49</v>
      </c>
      <c s="34" t="s">
        <v>215</v>
      </c>
      <c s="34" t="s">
        <v>869</v>
      </c>
      <c s="35" t="s">
        <v>5</v>
      </c>
      <c s="6" t="s">
        <v>870</v>
      </c>
      <c s="36" t="s">
        <v>755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871</v>
      </c>
    </row>
    <row r="223" spans="1:16" ht="25.5">
      <c r="A223" t="s">
        <v>49</v>
      </c>
      <c s="34" t="s">
        <v>218</v>
      </c>
      <c s="34" t="s">
        <v>872</v>
      </c>
      <c s="35" t="s">
        <v>5</v>
      </c>
      <c s="6" t="s">
        <v>873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221</v>
      </c>
      <c s="34" t="s">
        <v>488</v>
      </c>
      <c s="35" t="s">
        <v>5</v>
      </c>
      <c s="6" t="s">
        <v>489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224</v>
      </c>
      <c s="34" t="s">
        <v>874</v>
      </c>
      <c s="35" t="s">
        <v>5</v>
      </c>
      <c s="6" t="s">
        <v>875</v>
      </c>
      <c s="36" t="s">
        <v>100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876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227</v>
      </c>
      <c s="34" t="s">
        <v>877</v>
      </c>
      <c s="35" t="s">
        <v>5</v>
      </c>
      <c s="6" t="s">
        <v>878</v>
      </c>
      <c s="36" t="s">
        <v>100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227</v>
      </c>
      <c s="34" t="s">
        <v>879</v>
      </c>
      <c s="35" t="s">
        <v>5</v>
      </c>
      <c s="6" t="s">
        <v>880</v>
      </c>
      <c s="36" t="s">
        <v>329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230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25.5">
      <c r="A247" t="s">
        <v>49</v>
      </c>
      <c s="34" t="s">
        <v>233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236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239</v>
      </c>
      <c s="34" t="s">
        <v>640</v>
      </c>
      <c s="35" t="s">
        <v>5</v>
      </c>
      <c s="6" t="s">
        <v>641</v>
      </c>
      <c s="36" t="s">
        <v>93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242</v>
      </c>
      <c s="34" t="s">
        <v>508</v>
      </c>
      <c s="35" t="s">
        <v>47</v>
      </c>
      <c s="6" t="s">
        <v>509</v>
      </c>
      <c s="36" t="s">
        <v>100</v>
      </c>
      <c s="37">
        <v>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245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248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251</v>
      </c>
      <c s="34" t="s">
        <v>543</v>
      </c>
      <c s="35" t="s">
        <v>5</v>
      </c>
      <c s="6" t="s">
        <v>544</v>
      </c>
      <c s="36" t="s">
        <v>93</v>
      </c>
      <c s="37">
        <v>640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25.5">
      <c r="A275" t="s">
        <v>49</v>
      </c>
      <c s="34" t="s">
        <v>254</v>
      </c>
      <c s="34" t="s">
        <v>883</v>
      </c>
      <c s="35" t="s">
        <v>5</v>
      </c>
      <c s="6" t="s">
        <v>884</v>
      </c>
      <c s="36" t="s">
        <v>100</v>
      </c>
      <c s="37">
        <v>24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257</v>
      </c>
      <c s="34" t="s">
        <v>885</v>
      </c>
      <c s="35" t="s">
        <v>5</v>
      </c>
      <c s="6" t="s">
        <v>886</v>
      </c>
      <c s="36" t="s">
        <v>93</v>
      </c>
      <c s="37">
        <v>300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25.5">
      <c r="A283" t="s">
        <v>49</v>
      </c>
      <c s="34" t="s">
        <v>260</v>
      </c>
      <c s="34" t="s">
        <v>129</v>
      </c>
      <c s="35" t="s">
        <v>5</v>
      </c>
      <c s="6" t="s">
        <v>130</v>
      </c>
      <c s="36" t="s">
        <v>100</v>
      </c>
      <c s="37">
        <v>12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263</v>
      </c>
      <c s="34" t="s">
        <v>429</v>
      </c>
      <c s="35" t="s">
        <v>5</v>
      </c>
      <c s="6" t="s">
        <v>430</v>
      </c>
      <c s="36" t="s">
        <v>134</v>
      </c>
      <c s="37">
        <v>0.16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266</v>
      </c>
      <c s="34" t="s">
        <v>887</v>
      </c>
      <c s="35" t="s">
        <v>5</v>
      </c>
      <c s="6" t="s">
        <v>888</v>
      </c>
      <c s="36" t="s">
        <v>134</v>
      </c>
      <c s="37">
        <v>1.6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889</v>
      </c>
      <c s="35" t="s">
        <v>5</v>
      </c>
      <c s="6" t="s">
        <v>890</v>
      </c>
      <c s="36" t="s">
        <v>93</v>
      </c>
      <c s="37">
        <v>680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272</v>
      </c>
      <c s="34" t="s">
        <v>120</v>
      </c>
      <c s="35" t="s">
        <v>5</v>
      </c>
      <c s="6" t="s">
        <v>121</v>
      </c>
      <c s="36" t="s">
        <v>93</v>
      </c>
      <c s="37">
        <v>680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275</v>
      </c>
      <c s="34" t="s">
        <v>891</v>
      </c>
      <c s="35" t="s">
        <v>5</v>
      </c>
      <c s="6" t="s">
        <v>892</v>
      </c>
      <c s="36" t="s">
        <v>93</v>
      </c>
      <c s="37">
        <v>600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278</v>
      </c>
      <c s="34" t="s">
        <v>893</v>
      </c>
      <c s="35" t="s">
        <v>5</v>
      </c>
      <c s="6" t="s">
        <v>894</v>
      </c>
      <c s="36" t="s">
        <v>93</v>
      </c>
      <c s="37">
        <v>240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871</v>
      </c>
    </row>
    <row r="311" spans="1:16" ht="12.75">
      <c r="A311" t="s">
        <v>49</v>
      </c>
      <c s="34" t="s">
        <v>281</v>
      </c>
      <c s="34" t="s">
        <v>494</v>
      </c>
      <c s="35" t="s">
        <v>5</v>
      </c>
      <c s="6" t="s">
        <v>495</v>
      </c>
      <c s="36" t="s">
        <v>93</v>
      </c>
      <c s="37">
        <v>160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284</v>
      </c>
      <c s="34" t="s">
        <v>496</v>
      </c>
      <c s="35" t="s">
        <v>5</v>
      </c>
      <c s="6" t="s">
        <v>497</v>
      </c>
      <c s="36" t="s">
        <v>93</v>
      </c>
      <c s="37">
        <v>160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287</v>
      </c>
      <c s="34" t="s">
        <v>895</v>
      </c>
      <c s="35" t="s">
        <v>5</v>
      </c>
      <c s="6" t="s">
        <v>534</v>
      </c>
      <c s="36" t="s">
        <v>100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02">
      <c r="A322" t="s">
        <v>58</v>
      </c>
      <c r="E322" s="39" t="s">
        <v>535</v>
      </c>
    </row>
    <row r="323" spans="1:16" ht="12.75">
      <c r="A323" t="s">
        <v>49</v>
      </c>
      <c s="34" t="s">
        <v>290</v>
      </c>
      <c s="34" t="s">
        <v>896</v>
      </c>
      <c s="35" t="s">
        <v>5</v>
      </c>
      <c s="6" t="s">
        <v>537</v>
      </c>
      <c s="36" t="s">
        <v>100</v>
      </c>
      <c s="37">
        <v>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02">
      <c r="A326" t="s">
        <v>58</v>
      </c>
      <c r="E326" s="39" t="s">
        <v>538</v>
      </c>
    </row>
    <row r="327" spans="1:16" ht="12.75">
      <c r="A327" t="s">
        <v>49</v>
      </c>
      <c s="34" t="s">
        <v>293</v>
      </c>
      <c s="34" t="s">
        <v>628</v>
      </c>
      <c s="35" t="s">
        <v>5</v>
      </c>
      <c s="6" t="s">
        <v>629</v>
      </c>
      <c s="36" t="s">
        <v>100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897</v>
      </c>
      <c s="35" t="s">
        <v>5</v>
      </c>
      <c s="6" t="s">
        <v>898</v>
      </c>
      <c s="36" t="s">
        <v>100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504</v>
      </c>
      <c s="35" t="s">
        <v>5</v>
      </c>
      <c s="6" t="s">
        <v>505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899</v>
      </c>
      <c s="35" t="s">
        <v>5</v>
      </c>
      <c s="6" t="s">
        <v>900</v>
      </c>
      <c s="36" t="s">
        <v>93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516</v>
      </c>
      <c s="35" t="s">
        <v>5</v>
      </c>
      <c s="6" t="s">
        <v>517</v>
      </c>
      <c s="36" t="s">
        <v>93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510</v>
      </c>
      <c s="35" t="s">
        <v>5</v>
      </c>
      <c s="6" t="s">
        <v>511</v>
      </c>
      <c s="36" t="s">
        <v>100</v>
      </c>
      <c s="37">
        <v>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901</v>
      </c>
      <c s="35" t="s">
        <v>5</v>
      </c>
      <c s="6" t="s">
        <v>902</v>
      </c>
      <c s="36" t="s">
        <v>100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903</v>
      </c>
    </row>
    <row r="363" spans="1:16" ht="12.75">
      <c r="A363" t="s">
        <v>49</v>
      </c>
      <c s="34" t="s">
        <v>320</v>
      </c>
      <c s="34" t="s">
        <v>904</v>
      </c>
      <c s="35" t="s">
        <v>5</v>
      </c>
      <c s="6" t="s">
        <v>905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903</v>
      </c>
    </row>
    <row r="367" spans="1:16" ht="12.75">
      <c r="A367" t="s">
        <v>49</v>
      </c>
      <c s="34" t="s">
        <v>323</v>
      </c>
      <c s="34" t="s">
        <v>735</v>
      </c>
      <c s="35" t="s">
        <v>5</v>
      </c>
      <c s="6" t="s">
        <v>736</v>
      </c>
      <c s="36" t="s">
        <v>93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756</v>
      </c>
    </row>
    <row r="371" spans="1:16" ht="12.75">
      <c r="A371" t="s">
        <v>49</v>
      </c>
      <c s="34" t="s">
        <v>326</v>
      </c>
      <c s="34" t="s">
        <v>737</v>
      </c>
      <c s="35" t="s">
        <v>5</v>
      </c>
      <c s="6" t="s">
        <v>738</v>
      </c>
      <c s="36" t="s">
        <v>93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756</v>
      </c>
    </row>
    <row r="375" spans="1:16" ht="12.75">
      <c r="A375" t="s">
        <v>49</v>
      </c>
      <c s="34" t="s">
        <v>330</v>
      </c>
      <c s="34" t="s">
        <v>906</v>
      </c>
      <c s="35" t="s">
        <v>5</v>
      </c>
      <c s="6" t="s">
        <v>907</v>
      </c>
      <c s="36" t="s">
        <v>755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756</v>
      </c>
    </row>
    <row r="379" spans="1:16" ht="12.75">
      <c r="A379" t="s">
        <v>49</v>
      </c>
      <c s="34" t="s">
        <v>333</v>
      </c>
      <c s="34" t="s">
        <v>908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756</v>
      </c>
    </row>
    <row r="383" spans="1:16" ht="25.5">
      <c r="A383" t="s">
        <v>49</v>
      </c>
      <c s="34" t="s">
        <v>336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756</v>
      </c>
    </row>
    <row r="387" spans="1:16" ht="38.25">
      <c r="A387" t="s">
        <v>49</v>
      </c>
      <c s="34" t="s">
        <v>339</v>
      </c>
      <c s="34" t="s">
        <v>798</v>
      </c>
      <c s="35" t="s">
        <v>5</v>
      </c>
      <c s="6" t="s">
        <v>799</v>
      </c>
      <c s="36" t="s">
        <v>100</v>
      </c>
      <c s="37">
        <v>14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756</v>
      </c>
    </row>
    <row r="391" spans="1:13" ht="12.75">
      <c r="A391" t="s">
        <v>46</v>
      </c>
      <c r="C391" s="31" t="s">
        <v>358</v>
      </c>
      <c r="E391" s="33" t="s">
        <v>564</v>
      </c>
      <c r="J391" s="32">
        <f>0</f>
      </c>
      <c s="32">
        <f>0</f>
      </c>
      <c s="32">
        <f>0+L392+L396+L400+L404+L408</f>
      </c>
      <c s="32">
        <f>0+M392+M396+M400+M404+M408</f>
      </c>
    </row>
    <row r="392" spans="1:16" ht="25.5">
      <c r="A392" t="s">
        <v>49</v>
      </c>
      <c s="34" t="s">
        <v>342</v>
      </c>
      <c s="34" t="s">
        <v>565</v>
      </c>
      <c s="35" t="s">
        <v>5</v>
      </c>
      <c s="6" t="s">
        <v>566</v>
      </c>
      <c s="36" t="s">
        <v>52</v>
      </c>
      <c s="37">
        <v>1.8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377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57</v>
      </c>
    </row>
    <row r="395" spans="1:5" ht="12.75">
      <c r="A395" t="s">
        <v>58</v>
      </c>
      <c r="E395" s="39" t="s">
        <v>59</v>
      </c>
    </row>
    <row r="396" spans="1:16" ht="25.5">
      <c r="A396" t="s">
        <v>49</v>
      </c>
      <c s="34" t="s">
        <v>345</v>
      </c>
      <c s="34" t="s">
        <v>567</v>
      </c>
      <c s="35" t="s">
        <v>5</v>
      </c>
      <c s="6" t="s">
        <v>568</v>
      </c>
      <c s="36" t="s">
        <v>52</v>
      </c>
      <c s="37">
        <v>0.05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377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57</v>
      </c>
    </row>
    <row r="399" spans="1:5" ht="12.75">
      <c r="A399" t="s">
        <v>58</v>
      </c>
      <c r="E399" s="39" t="s">
        <v>59</v>
      </c>
    </row>
    <row r="400" spans="1:16" ht="25.5">
      <c r="A400" t="s">
        <v>49</v>
      </c>
      <c s="34" t="s">
        <v>348</v>
      </c>
      <c s="34" t="s">
        <v>60</v>
      </c>
      <c s="35" t="s">
        <v>5</v>
      </c>
      <c s="6" t="s">
        <v>570</v>
      </c>
      <c s="36" t="s">
        <v>52</v>
      </c>
      <c s="37">
        <v>0.1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377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56</v>
      </c>
      <c r="E402" s="40" t="s">
        <v>57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351</v>
      </c>
      <c s="34" t="s">
        <v>572</v>
      </c>
      <c s="35" t="s">
        <v>5</v>
      </c>
      <c s="6" t="s">
        <v>573</v>
      </c>
      <c s="36" t="s">
        <v>52</v>
      </c>
      <c s="37">
        <v>0.2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354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COUNTIFS(L8:L859,"=0",A8:A859,"P")+COUNTIFS(L8:L859,"",A8:A859,"P")+SUM(Q8:Q859)</f>
      </c>
    </row>
    <row r="8" spans="1:13" ht="12.75">
      <c r="A8" t="s">
        <v>44</v>
      </c>
      <c r="C8" s="28" t="s">
        <v>911</v>
      </c>
      <c r="E8" s="30" t="s">
        <v>910</v>
      </c>
      <c r="J8" s="29">
        <f>0+J9+J90+J283+J392+J441+J842</f>
      </c>
      <c s="29">
        <f>0+K9+K90+K283+K392+K441+K842</f>
      </c>
      <c s="29">
        <f>0+L9+L90+L283+L392+L441+L842</f>
      </c>
      <c s="29">
        <f>0+M9+M90+M283+M392+M441+M842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912</v>
      </c>
      <c s="35" t="s">
        <v>5</v>
      </c>
      <c s="6" t="s">
        <v>372</v>
      </c>
      <c s="36" t="s">
        <v>205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913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3.2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914</v>
      </c>
      <c s="35" t="s">
        <v>5</v>
      </c>
      <c s="6" t="s">
        <v>419</v>
      </c>
      <c s="36" t="s">
        <v>205</v>
      </c>
      <c s="37">
        <v>0.1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915</v>
      </c>
    </row>
    <row r="90" spans="1:13" ht="12.75">
      <c r="A90" t="s">
        <v>46</v>
      </c>
      <c r="C90" s="31" t="s">
        <v>27</v>
      </c>
      <c r="E90" s="33" t="s">
        <v>916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</f>
      </c>
    </row>
    <row r="91" spans="1:16" ht="12.75">
      <c r="A91" t="s">
        <v>49</v>
      </c>
      <c s="34" t="s">
        <v>119</v>
      </c>
      <c s="34" t="s">
        <v>917</v>
      </c>
      <c s="35" t="s">
        <v>5</v>
      </c>
      <c s="6" t="s">
        <v>918</v>
      </c>
      <c s="36" t="s">
        <v>100</v>
      </c>
      <c s="37">
        <v>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919</v>
      </c>
      <c s="35" t="s">
        <v>5</v>
      </c>
      <c s="6" t="s">
        <v>920</v>
      </c>
      <c s="36" t="s">
        <v>100</v>
      </c>
      <c s="37">
        <v>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921</v>
      </c>
      <c s="35" t="s">
        <v>5</v>
      </c>
      <c s="6" t="s">
        <v>922</v>
      </c>
      <c s="36" t="s">
        <v>100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923</v>
      </c>
      <c s="35" t="s">
        <v>5</v>
      </c>
      <c s="6" t="s">
        <v>924</v>
      </c>
      <c s="36" t="s">
        <v>100</v>
      </c>
      <c s="37">
        <v>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925</v>
      </c>
      <c s="35" t="s">
        <v>5</v>
      </c>
      <c s="6" t="s">
        <v>926</v>
      </c>
      <c s="36" t="s">
        <v>100</v>
      </c>
      <c s="37">
        <v>37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49</v>
      </c>
      <c s="34" t="s">
        <v>135</v>
      </c>
      <c s="34" t="s">
        <v>927</v>
      </c>
      <c s="35" t="s">
        <v>5</v>
      </c>
      <c s="6" t="s">
        <v>928</v>
      </c>
      <c s="36" t="s">
        <v>100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929</v>
      </c>
      <c s="35" t="s">
        <v>5</v>
      </c>
      <c s="6" t="s">
        <v>930</v>
      </c>
      <c s="36" t="s">
        <v>100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931</v>
      </c>
      <c s="35" t="s">
        <v>5</v>
      </c>
      <c s="6" t="s">
        <v>932</v>
      </c>
      <c s="36" t="s">
        <v>100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933</v>
      </c>
      <c s="35" t="s">
        <v>5</v>
      </c>
      <c s="6" t="s">
        <v>934</v>
      </c>
      <c s="36" t="s">
        <v>100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935</v>
      </c>
      <c s="35" t="s">
        <v>5</v>
      </c>
      <c s="6" t="s">
        <v>936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937</v>
      </c>
      <c s="35" t="s">
        <v>5</v>
      </c>
      <c s="6" t="s">
        <v>938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939</v>
      </c>
    </row>
    <row r="135" spans="1:16" ht="12.75">
      <c r="A135" t="s">
        <v>49</v>
      </c>
      <c s="34" t="s">
        <v>153</v>
      </c>
      <c s="34" t="s">
        <v>940</v>
      </c>
      <c s="35" t="s">
        <v>5</v>
      </c>
      <c s="6" t="s">
        <v>941</v>
      </c>
      <c s="36" t="s">
        <v>100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942</v>
      </c>
      <c s="35" t="s">
        <v>5</v>
      </c>
      <c s="6" t="s">
        <v>943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638</v>
      </c>
      <c s="35" t="s">
        <v>5</v>
      </c>
      <c s="6" t="s">
        <v>639</v>
      </c>
      <c s="36" t="s">
        <v>100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944</v>
      </c>
      <c s="35" t="s">
        <v>5</v>
      </c>
      <c s="6" t="s">
        <v>945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946</v>
      </c>
      <c s="35" t="s">
        <v>5</v>
      </c>
      <c s="6" t="s">
        <v>947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948</v>
      </c>
      <c s="35" t="s">
        <v>5</v>
      </c>
      <c s="6" t="s">
        <v>949</v>
      </c>
      <c s="36" t="s">
        <v>100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939</v>
      </c>
    </row>
    <row r="167" spans="1:16" ht="12.75">
      <c r="A167" t="s">
        <v>49</v>
      </c>
      <c s="34" t="s">
        <v>177</v>
      </c>
      <c s="34" t="s">
        <v>950</v>
      </c>
      <c s="35" t="s">
        <v>5</v>
      </c>
      <c s="6" t="s">
        <v>951</v>
      </c>
      <c s="36" t="s">
        <v>100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952</v>
      </c>
      <c s="35" t="s">
        <v>5</v>
      </c>
      <c s="6" t="s">
        <v>953</v>
      </c>
      <c s="36" t="s">
        <v>100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25.5">
      <c r="A175" t="s">
        <v>49</v>
      </c>
      <c s="34" t="s">
        <v>183</v>
      </c>
      <c s="34" t="s">
        <v>954</v>
      </c>
      <c s="35" t="s">
        <v>5</v>
      </c>
      <c s="6" t="s">
        <v>955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25.5">
      <c r="A178" t="s">
        <v>58</v>
      </c>
      <c r="E178" s="39" t="s">
        <v>487</v>
      </c>
    </row>
    <row r="179" spans="1:16" ht="25.5">
      <c r="A179" t="s">
        <v>49</v>
      </c>
      <c s="34" t="s">
        <v>186</v>
      </c>
      <c s="34" t="s">
        <v>956</v>
      </c>
      <c s="35" t="s">
        <v>5</v>
      </c>
      <c s="6" t="s">
        <v>957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25.5">
      <c r="A182" t="s">
        <v>58</v>
      </c>
      <c r="E182" s="39" t="s">
        <v>487</v>
      </c>
    </row>
    <row r="183" spans="1:16" ht="25.5">
      <c r="A183" t="s">
        <v>49</v>
      </c>
      <c s="34" t="s">
        <v>190</v>
      </c>
      <c s="34" t="s">
        <v>958</v>
      </c>
      <c s="35" t="s">
        <v>5</v>
      </c>
      <c s="6" t="s">
        <v>959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25.5">
      <c r="A186" t="s">
        <v>58</v>
      </c>
      <c r="E186" s="39" t="s">
        <v>487</v>
      </c>
    </row>
    <row r="187" spans="1:16" ht="25.5">
      <c r="A187" t="s">
        <v>49</v>
      </c>
      <c s="34" t="s">
        <v>193</v>
      </c>
      <c s="34" t="s">
        <v>960</v>
      </c>
      <c s="35" t="s">
        <v>5</v>
      </c>
      <c s="6" t="s">
        <v>486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25.5">
      <c r="A190" t="s">
        <v>58</v>
      </c>
      <c r="E190" s="39" t="s">
        <v>487</v>
      </c>
    </row>
    <row r="191" spans="1:16" ht="25.5">
      <c r="A191" t="s">
        <v>49</v>
      </c>
      <c s="34" t="s">
        <v>196</v>
      </c>
      <c s="34" t="s">
        <v>961</v>
      </c>
      <c s="35" t="s">
        <v>5</v>
      </c>
      <c s="6" t="s">
        <v>962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199</v>
      </c>
      <c s="34" t="s">
        <v>963</v>
      </c>
      <c s="35" t="s">
        <v>5</v>
      </c>
      <c s="6" t="s">
        <v>964</v>
      </c>
      <c s="36" t="s">
        <v>100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488</v>
      </c>
      <c s="35" t="s">
        <v>5</v>
      </c>
      <c s="6" t="s">
        <v>489</v>
      </c>
      <c s="36" t="s">
        <v>100</v>
      </c>
      <c s="37">
        <v>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735</v>
      </c>
      <c s="35" t="s">
        <v>5</v>
      </c>
      <c s="6" t="s">
        <v>736</v>
      </c>
      <c s="36" t="s">
        <v>93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737</v>
      </c>
      <c s="35" t="s">
        <v>5</v>
      </c>
      <c s="6" t="s">
        <v>738</v>
      </c>
      <c s="36" t="s">
        <v>93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965</v>
      </c>
      <c s="35" t="s">
        <v>5</v>
      </c>
      <c s="6" t="s">
        <v>966</v>
      </c>
      <c s="36" t="s">
        <v>100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967</v>
      </c>
      <c s="35" t="s">
        <v>5</v>
      </c>
      <c s="6" t="s">
        <v>968</v>
      </c>
      <c s="36" t="s">
        <v>100</v>
      </c>
      <c s="37">
        <v>37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969</v>
      </c>
      <c s="35" t="s">
        <v>5</v>
      </c>
      <c s="6" t="s">
        <v>970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471</v>
      </c>
      <c s="35" t="s">
        <v>5</v>
      </c>
      <c s="6" t="s">
        <v>472</v>
      </c>
      <c s="36" t="s">
        <v>100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473</v>
      </c>
      <c s="35" t="s">
        <v>5</v>
      </c>
      <c s="6" t="s">
        <v>474</v>
      </c>
      <c s="36" t="s">
        <v>100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475</v>
      </c>
      <c s="35" t="s">
        <v>5</v>
      </c>
      <c s="6" t="s">
        <v>476</v>
      </c>
      <c s="36" t="s">
        <v>100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477</v>
      </c>
      <c s="35" t="s">
        <v>5</v>
      </c>
      <c s="6" t="s">
        <v>478</v>
      </c>
      <c s="36" t="s">
        <v>100</v>
      </c>
      <c s="37">
        <v>12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479</v>
      </c>
      <c s="35" t="s">
        <v>5</v>
      </c>
      <c s="6" t="s">
        <v>480</v>
      </c>
      <c s="36" t="s">
        <v>100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971</v>
      </c>
      <c s="35" t="s">
        <v>5</v>
      </c>
      <c s="6" t="s">
        <v>972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481</v>
      </c>
      <c s="35" t="s">
        <v>5</v>
      </c>
      <c s="6" t="s">
        <v>482</v>
      </c>
      <c s="36" t="s">
        <v>100</v>
      </c>
      <c s="37">
        <v>12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245</v>
      </c>
      <c s="34" t="s">
        <v>877</v>
      </c>
      <c s="35" t="s">
        <v>5</v>
      </c>
      <c s="6" t="s">
        <v>878</v>
      </c>
      <c s="36" t="s">
        <v>100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251</v>
      </c>
      <c s="34" t="s">
        <v>973</v>
      </c>
      <c s="35" t="s">
        <v>5</v>
      </c>
      <c s="6" t="s">
        <v>974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49</v>
      </c>
      <c s="34" t="s">
        <v>254</v>
      </c>
      <c s="34" t="s">
        <v>975</v>
      </c>
      <c s="35" t="s">
        <v>5</v>
      </c>
      <c s="6" t="s">
        <v>976</v>
      </c>
      <c s="36" t="s">
        <v>100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977</v>
      </c>
      <c s="35" t="s">
        <v>5</v>
      </c>
      <c s="6" t="s">
        <v>978</v>
      </c>
      <c s="36" t="s">
        <v>100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979</v>
      </c>
      <c s="35" t="s">
        <v>5</v>
      </c>
      <c s="6" t="s">
        <v>980</v>
      </c>
      <c s="36" t="s">
        <v>100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409</v>
      </c>
      <c s="35" t="s">
        <v>5</v>
      </c>
      <c s="6" t="s">
        <v>410</v>
      </c>
      <c s="36" t="s">
        <v>100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3" ht="12.75">
      <c r="A283" t="s">
        <v>46</v>
      </c>
      <c r="C283" s="31" t="s">
        <v>26</v>
      </c>
      <c r="E283" s="33" t="s">
        <v>981</v>
      </c>
      <c r="J283" s="32">
        <f>0</f>
      </c>
      <c s="32">
        <f>0</f>
      </c>
      <c s="32">
        <f>0+L284+L288+L292+L296+L300+L304+L308+L312+L316+L320+L324+L328+L332+L336+L340+L344+L348+L352+L356+L360+L364+L368+L372+L376+L380+L384+L388</f>
      </c>
      <c s="32">
        <f>0+M284+M288+M292+M296+M300+M304+M308+M312+M316+M320+M324+M328+M332+M336+M340+M344+M348+M352+M356+M360+M364+M368+M372+M376+M380+M384+M388</f>
      </c>
    </row>
    <row r="284" spans="1:16" ht="25.5">
      <c r="A284" t="s">
        <v>49</v>
      </c>
      <c s="34" t="s">
        <v>266</v>
      </c>
      <c s="34" t="s">
        <v>640</v>
      </c>
      <c s="35" t="s">
        <v>5</v>
      </c>
      <c s="6" t="s">
        <v>641</v>
      </c>
      <c s="36" t="s">
        <v>93</v>
      </c>
      <c s="37">
        <v>90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56</v>
      </c>
      <c r="E286" s="40" t="s">
        <v>57</v>
      </c>
    </row>
    <row r="287" spans="1:5" ht="12.75">
      <c r="A287" t="s">
        <v>58</v>
      </c>
      <c r="E287" s="39" t="s">
        <v>756</v>
      </c>
    </row>
    <row r="288" spans="1:16" ht="25.5">
      <c r="A288" t="s">
        <v>49</v>
      </c>
      <c s="34" t="s">
        <v>269</v>
      </c>
      <c s="34" t="s">
        <v>642</v>
      </c>
      <c s="35" t="s">
        <v>5</v>
      </c>
      <c s="6" t="s">
        <v>643</v>
      </c>
      <c s="36" t="s">
        <v>100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56</v>
      </c>
      <c r="E290" s="40" t="s">
        <v>57</v>
      </c>
    </row>
    <row r="291" spans="1:5" ht="12.75">
      <c r="A291" t="s">
        <v>58</v>
      </c>
      <c r="E291" s="39" t="s">
        <v>756</v>
      </c>
    </row>
    <row r="292" spans="1:16" ht="12.75">
      <c r="A292" t="s">
        <v>49</v>
      </c>
      <c s="34" t="s">
        <v>272</v>
      </c>
      <c s="34" t="s">
        <v>543</v>
      </c>
      <c s="35" t="s">
        <v>5</v>
      </c>
      <c s="6" t="s">
        <v>544</v>
      </c>
      <c s="36" t="s">
        <v>93</v>
      </c>
      <c s="37">
        <v>1200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56</v>
      </c>
      <c r="E294" s="40" t="s">
        <v>57</v>
      </c>
    </row>
    <row r="295" spans="1:5" ht="12.75">
      <c r="A295" t="s">
        <v>58</v>
      </c>
      <c r="E295" s="39" t="s">
        <v>756</v>
      </c>
    </row>
    <row r="296" spans="1:16" ht="25.5">
      <c r="A296" t="s">
        <v>49</v>
      </c>
      <c s="34" t="s">
        <v>275</v>
      </c>
      <c s="34" t="s">
        <v>883</v>
      </c>
      <c s="35" t="s">
        <v>5</v>
      </c>
      <c s="6" t="s">
        <v>884</v>
      </c>
      <c s="36" t="s">
        <v>100</v>
      </c>
      <c s="37">
        <v>40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56</v>
      </c>
      <c r="E298" s="40" t="s">
        <v>57</v>
      </c>
    </row>
    <row r="299" spans="1:5" ht="12.75">
      <c r="A299" t="s">
        <v>58</v>
      </c>
      <c r="E299" s="39" t="s">
        <v>756</v>
      </c>
    </row>
    <row r="300" spans="1:16" ht="12.75">
      <c r="A300" t="s">
        <v>49</v>
      </c>
      <c s="34" t="s">
        <v>278</v>
      </c>
      <c s="34" t="s">
        <v>539</v>
      </c>
      <c s="35" t="s">
        <v>5</v>
      </c>
      <c s="6" t="s">
        <v>540</v>
      </c>
      <c s="36" t="s">
        <v>134</v>
      </c>
      <c s="37">
        <v>2.2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56</v>
      </c>
      <c r="E302" s="40" t="s">
        <v>57</v>
      </c>
    </row>
    <row r="303" spans="1:5" ht="12.75">
      <c r="A303" t="s">
        <v>58</v>
      </c>
      <c r="E303" s="39" t="s">
        <v>59</v>
      </c>
    </row>
    <row r="304" spans="1:16" ht="12.75">
      <c r="A304" t="s">
        <v>49</v>
      </c>
      <c s="34" t="s">
        <v>281</v>
      </c>
      <c s="34" t="s">
        <v>541</v>
      </c>
      <c s="35" t="s">
        <v>5</v>
      </c>
      <c s="6" t="s">
        <v>542</v>
      </c>
      <c s="36" t="s">
        <v>134</v>
      </c>
      <c s="37">
        <v>2.2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377</v>
      </c>
      <c>
        <f>(M304*21)/100</f>
      </c>
      <c t="s">
        <v>27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56</v>
      </c>
      <c r="E306" s="40" t="s">
        <v>57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284</v>
      </c>
      <c s="34" t="s">
        <v>982</v>
      </c>
      <c s="35" t="s">
        <v>5</v>
      </c>
      <c s="6" t="s">
        <v>983</v>
      </c>
      <c s="36" t="s">
        <v>100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373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56</v>
      </c>
      <c r="E310" s="40" t="s">
        <v>57</v>
      </c>
    </row>
    <row r="311" spans="1:5" ht="12.75">
      <c r="A311" t="s">
        <v>58</v>
      </c>
      <c r="E311" s="39" t="s">
        <v>984</v>
      </c>
    </row>
    <row r="312" spans="1:16" ht="12.75">
      <c r="A312" t="s">
        <v>49</v>
      </c>
      <c s="34" t="s">
        <v>287</v>
      </c>
      <c s="34" t="s">
        <v>525</v>
      </c>
      <c s="35" t="s">
        <v>5</v>
      </c>
      <c s="6" t="s">
        <v>526</v>
      </c>
      <c s="36" t="s">
        <v>100</v>
      </c>
      <c s="37">
        <v>96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377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56</v>
      </c>
      <c r="E314" s="40" t="s">
        <v>57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290</v>
      </c>
      <c s="34" t="s">
        <v>527</v>
      </c>
      <c s="35" t="s">
        <v>5</v>
      </c>
      <c s="6" t="s">
        <v>528</v>
      </c>
      <c s="36" t="s">
        <v>100</v>
      </c>
      <c s="37">
        <v>96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377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56</v>
      </c>
      <c r="E318" s="40" t="s">
        <v>57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293</v>
      </c>
      <c s="34" t="s">
        <v>529</v>
      </c>
      <c s="35" t="s">
        <v>5</v>
      </c>
      <c s="6" t="s">
        <v>530</v>
      </c>
      <c s="36" t="s">
        <v>100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377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57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296</v>
      </c>
      <c s="34" t="s">
        <v>531</v>
      </c>
      <c s="35" t="s">
        <v>5</v>
      </c>
      <c s="6" t="s">
        <v>532</v>
      </c>
      <c s="36" t="s">
        <v>100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377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57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299</v>
      </c>
      <c s="34" t="s">
        <v>362</v>
      </c>
      <c s="35" t="s">
        <v>5</v>
      </c>
      <c s="6" t="s">
        <v>363</v>
      </c>
      <c s="36" t="s">
        <v>364</v>
      </c>
      <c s="37">
        <v>16.4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377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56</v>
      </c>
      <c r="E330" s="40" t="s">
        <v>57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302</v>
      </c>
      <c s="34" t="s">
        <v>520</v>
      </c>
      <c s="35" t="s">
        <v>5</v>
      </c>
      <c s="6" t="s">
        <v>521</v>
      </c>
      <c s="36" t="s">
        <v>100</v>
      </c>
      <c s="37">
        <v>24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377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57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305</v>
      </c>
      <c s="34" t="s">
        <v>522</v>
      </c>
      <c s="35" t="s">
        <v>5</v>
      </c>
      <c s="6" t="s">
        <v>523</v>
      </c>
      <c s="36" t="s">
        <v>524</v>
      </c>
      <c s="37">
        <v>48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377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56</v>
      </c>
      <c r="E338" s="40" t="s">
        <v>57</v>
      </c>
    </row>
    <row r="339" spans="1:5" ht="12.75">
      <c r="A339" t="s">
        <v>58</v>
      </c>
      <c r="E339" s="39" t="s">
        <v>59</v>
      </c>
    </row>
    <row r="340" spans="1:16" ht="12.75">
      <c r="A340" t="s">
        <v>49</v>
      </c>
      <c s="34" t="s">
        <v>308</v>
      </c>
      <c s="34" t="s">
        <v>985</v>
      </c>
      <c s="35" t="s">
        <v>5</v>
      </c>
      <c s="6" t="s">
        <v>986</v>
      </c>
      <c s="36" t="s">
        <v>93</v>
      </c>
      <c s="37">
        <v>3050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377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59</v>
      </c>
    </row>
    <row r="344" spans="1:16" ht="12.75">
      <c r="A344" t="s">
        <v>49</v>
      </c>
      <c s="34" t="s">
        <v>311</v>
      </c>
      <c s="34" t="s">
        <v>987</v>
      </c>
      <c s="35" t="s">
        <v>5</v>
      </c>
      <c s="6" t="s">
        <v>988</v>
      </c>
      <c s="36" t="s">
        <v>93</v>
      </c>
      <c s="37">
        <v>380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377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56</v>
      </c>
      <c r="E346" s="40" t="s">
        <v>57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314</v>
      </c>
      <c s="34" t="s">
        <v>989</v>
      </c>
      <c s="35" t="s">
        <v>5</v>
      </c>
      <c s="6" t="s">
        <v>990</v>
      </c>
      <c s="36" t="s">
        <v>93</v>
      </c>
      <c s="37">
        <v>130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377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56</v>
      </c>
      <c r="E350" s="40" t="s">
        <v>57</v>
      </c>
    </row>
    <row r="351" spans="1:5" ht="12.75">
      <c r="A351" t="s">
        <v>58</v>
      </c>
      <c r="E351" s="39" t="s">
        <v>59</v>
      </c>
    </row>
    <row r="352" spans="1:16" ht="12.75">
      <c r="A352" t="s">
        <v>49</v>
      </c>
      <c s="34" t="s">
        <v>317</v>
      </c>
      <c s="34" t="s">
        <v>438</v>
      </c>
      <c s="35" t="s">
        <v>5</v>
      </c>
      <c s="6" t="s">
        <v>439</v>
      </c>
      <c s="36" t="s">
        <v>440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377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57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320</v>
      </c>
      <c s="34" t="s">
        <v>441</v>
      </c>
      <c s="35" t="s">
        <v>5</v>
      </c>
      <c s="6" t="s">
        <v>442</v>
      </c>
      <c s="36" t="s">
        <v>93</v>
      </c>
      <c s="37">
        <v>130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377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323</v>
      </c>
      <c s="34" t="s">
        <v>551</v>
      </c>
      <c s="35" t="s">
        <v>5</v>
      </c>
      <c s="6" t="s">
        <v>552</v>
      </c>
      <c s="36" t="s">
        <v>100</v>
      </c>
      <c s="37">
        <v>40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377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326</v>
      </c>
      <c s="34" t="s">
        <v>494</v>
      </c>
      <c s="35" t="s">
        <v>5</v>
      </c>
      <c s="6" t="s">
        <v>495</v>
      </c>
      <c s="36" t="s">
        <v>93</v>
      </c>
      <c s="37">
        <v>50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377</v>
      </c>
      <c>
        <f>(M364*21)/100</f>
      </c>
      <c t="s">
        <v>27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330</v>
      </c>
      <c s="34" t="s">
        <v>496</v>
      </c>
      <c s="35" t="s">
        <v>5</v>
      </c>
      <c s="6" t="s">
        <v>497</v>
      </c>
      <c s="36" t="s">
        <v>93</v>
      </c>
      <c s="37">
        <v>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377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59</v>
      </c>
    </row>
    <row r="372" spans="1:16" ht="25.5">
      <c r="A372" t="s">
        <v>49</v>
      </c>
      <c s="34" t="s">
        <v>333</v>
      </c>
      <c s="34" t="s">
        <v>765</v>
      </c>
      <c s="35" t="s">
        <v>5</v>
      </c>
      <c s="6" t="s">
        <v>766</v>
      </c>
      <c s="36" t="s">
        <v>93</v>
      </c>
      <c s="37">
        <v>960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377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336</v>
      </c>
      <c s="34" t="s">
        <v>889</v>
      </c>
      <c s="35" t="s">
        <v>5</v>
      </c>
      <c s="6" t="s">
        <v>890</v>
      </c>
      <c s="36" t="s">
        <v>93</v>
      </c>
      <c s="37">
        <v>80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377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25.5">
      <c r="A380" t="s">
        <v>49</v>
      </c>
      <c s="34" t="s">
        <v>339</v>
      </c>
      <c s="34" t="s">
        <v>991</v>
      </c>
      <c s="35" t="s">
        <v>5</v>
      </c>
      <c s="6" t="s">
        <v>992</v>
      </c>
      <c s="36" t="s">
        <v>93</v>
      </c>
      <c s="37">
        <v>50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377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59</v>
      </c>
    </row>
    <row r="384" spans="1:16" ht="25.5">
      <c r="A384" t="s">
        <v>49</v>
      </c>
      <c s="34" t="s">
        <v>342</v>
      </c>
      <c s="34" t="s">
        <v>767</v>
      </c>
      <c s="35" t="s">
        <v>5</v>
      </c>
      <c s="6" t="s">
        <v>768</v>
      </c>
      <c s="36" t="s">
        <v>93</v>
      </c>
      <c s="37">
        <v>360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377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57</v>
      </c>
    </row>
    <row r="387" spans="1:5" ht="12.75">
      <c r="A387" t="s">
        <v>58</v>
      </c>
      <c r="E387" s="39" t="s">
        <v>59</v>
      </c>
    </row>
    <row r="388" spans="1:16" ht="25.5">
      <c r="A388" t="s">
        <v>49</v>
      </c>
      <c s="34" t="s">
        <v>345</v>
      </c>
      <c s="34" t="s">
        <v>769</v>
      </c>
      <c s="35" t="s">
        <v>5</v>
      </c>
      <c s="6" t="s">
        <v>770</v>
      </c>
      <c s="36" t="s">
        <v>93</v>
      </c>
      <c s="37">
        <v>360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377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57</v>
      </c>
    </row>
    <row r="391" spans="1:5" ht="12.75">
      <c r="A391" t="s">
        <v>58</v>
      </c>
      <c r="E391" s="39" t="s">
        <v>59</v>
      </c>
    </row>
    <row r="392" spans="1:13" ht="12.75">
      <c r="A392" t="s">
        <v>46</v>
      </c>
      <c r="C392" s="31" t="s">
        <v>64</v>
      </c>
      <c r="E392" s="33" t="s">
        <v>993</v>
      </c>
      <c r="J392" s="32">
        <f>0</f>
      </c>
      <c s="32">
        <f>0</f>
      </c>
      <c s="32">
        <f>0+L393+L397+L401+L405+L409+L413+L417+L421+L425+L429+L433+L437</f>
      </c>
      <c s="32">
        <f>0+M393+M397+M401+M405+M409+M413+M417+M421+M425+M429+M433+M437</f>
      </c>
    </row>
    <row r="393" spans="1:16" ht="12.75">
      <c r="A393" t="s">
        <v>49</v>
      </c>
      <c s="34" t="s">
        <v>348</v>
      </c>
      <c s="34" t="s">
        <v>994</v>
      </c>
      <c s="35" t="s">
        <v>5</v>
      </c>
      <c s="6" t="s">
        <v>995</v>
      </c>
      <c s="36" t="s">
        <v>100</v>
      </c>
      <c s="37">
        <v>37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377</v>
      </c>
      <c>
        <f>(M393*21)/100</f>
      </c>
      <c t="s">
        <v>27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56</v>
      </c>
      <c r="E395" s="40" t="s">
        <v>57</v>
      </c>
    </row>
    <row r="396" spans="1:5" ht="12.75">
      <c r="A396" t="s">
        <v>58</v>
      </c>
      <c r="E396" s="39" t="s">
        <v>59</v>
      </c>
    </row>
    <row r="397" spans="1:16" ht="12.75">
      <c r="A397" t="s">
        <v>49</v>
      </c>
      <c s="34" t="s">
        <v>351</v>
      </c>
      <c s="34" t="s">
        <v>996</v>
      </c>
      <c s="35" t="s">
        <v>5</v>
      </c>
      <c s="6" t="s">
        <v>997</v>
      </c>
      <c s="36" t="s">
        <v>100</v>
      </c>
      <c s="37">
        <v>37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377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57</v>
      </c>
    </row>
    <row r="400" spans="1:5" ht="12.75">
      <c r="A400" t="s">
        <v>58</v>
      </c>
      <c r="E400" s="39" t="s">
        <v>59</v>
      </c>
    </row>
    <row r="401" spans="1:16" ht="12.75">
      <c r="A401" t="s">
        <v>49</v>
      </c>
      <c s="34" t="s">
        <v>354</v>
      </c>
      <c s="34" t="s">
        <v>998</v>
      </c>
      <c s="35" t="s">
        <v>5</v>
      </c>
      <c s="6" t="s">
        <v>999</v>
      </c>
      <c s="36" t="s">
        <v>751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377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59</v>
      </c>
    </row>
    <row r="405" spans="1:16" ht="25.5">
      <c r="A405" t="s">
        <v>49</v>
      </c>
      <c s="34" t="s">
        <v>358</v>
      </c>
      <c s="34" t="s">
        <v>1000</v>
      </c>
      <c s="35" t="s">
        <v>5</v>
      </c>
      <c s="6" t="s">
        <v>1001</v>
      </c>
      <c s="36" t="s">
        <v>329</v>
      </c>
      <c s="37">
        <v>8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377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59</v>
      </c>
    </row>
    <row r="409" spans="1:16" ht="12.75">
      <c r="A409" t="s">
        <v>49</v>
      </c>
      <c s="34" t="s">
        <v>361</v>
      </c>
      <c s="34" t="s">
        <v>1002</v>
      </c>
      <c s="35" t="s">
        <v>5</v>
      </c>
      <c s="6" t="s">
        <v>1003</v>
      </c>
      <c s="36" t="s">
        <v>100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377</v>
      </c>
      <c>
        <f>(M409*21)/100</f>
      </c>
      <c t="s">
        <v>27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12.75">
      <c r="A413" t="s">
        <v>49</v>
      </c>
      <c s="34" t="s">
        <v>569</v>
      </c>
      <c s="34" t="s">
        <v>1004</v>
      </c>
      <c s="35" t="s">
        <v>5</v>
      </c>
      <c s="6" t="s">
        <v>1005</v>
      </c>
      <c s="36" t="s">
        <v>329</v>
      </c>
      <c s="37">
        <v>16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377</v>
      </c>
      <c>
        <f>(M413*21)/100</f>
      </c>
      <c t="s">
        <v>27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56</v>
      </c>
      <c r="E415" s="40" t="s">
        <v>57</v>
      </c>
    </row>
    <row r="416" spans="1:5" ht="12.75">
      <c r="A416" t="s">
        <v>58</v>
      </c>
      <c r="E416" s="39" t="s">
        <v>59</v>
      </c>
    </row>
    <row r="417" spans="1:16" ht="25.5">
      <c r="A417" t="s">
        <v>49</v>
      </c>
      <c s="34" t="s">
        <v>571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377</v>
      </c>
      <c>
        <f>(M417*21)/100</f>
      </c>
      <c t="s">
        <v>27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59</v>
      </c>
    </row>
    <row r="421" spans="1:16" ht="12.75">
      <c r="A421" t="s">
        <v>49</v>
      </c>
      <c s="34" t="s">
        <v>574</v>
      </c>
      <c s="34" t="s">
        <v>1006</v>
      </c>
      <c s="35" t="s">
        <v>5</v>
      </c>
      <c s="6" t="s">
        <v>1007</v>
      </c>
      <c s="36" t="s">
        <v>751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377</v>
      </c>
      <c>
        <f>(M421*21)/100</f>
      </c>
      <c t="s">
        <v>27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56</v>
      </c>
      <c r="E423" s="40" t="s">
        <v>57</v>
      </c>
    </row>
    <row r="424" spans="1:5" ht="12.75">
      <c r="A424" t="s">
        <v>58</v>
      </c>
      <c r="E424" s="39" t="s">
        <v>59</v>
      </c>
    </row>
    <row r="425" spans="1:16" ht="12.75">
      <c r="A425" t="s">
        <v>49</v>
      </c>
      <c s="34" t="s">
        <v>665</v>
      </c>
      <c s="34" t="s">
        <v>327</v>
      </c>
      <c s="35" t="s">
        <v>5</v>
      </c>
      <c s="6" t="s">
        <v>328</v>
      </c>
      <c s="36" t="s">
        <v>329</v>
      </c>
      <c s="37">
        <v>24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377</v>
      </c>
      <c>
        <f>(M425*21)/100</f>
      </c>
      <c t="s">
        <v>27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56</v>
      </c>
      <c r="E427" s="40" t="s">
        <v>57</v>
      </c>
    </row>
    <row r="428" spans="1:5" ht="12.75">
      <c r="A428" t="s">
        <v>58</v>
      </c>
      <c r="E428" s="39" t="s">
        <v>59</v>
      </c>
    </row>
    <row r="429" spans="1:16" ht="12.75">
      <c r="A429" t="s">
        <v>49</v>
      </c>
      <c s="34" t="s">
        <v>668</v>
      </c>
      <c s="34" t="s">
        <v>1008</v>
      </c>
      <c s="35" t="s">
        <v>5</v>
      </c>
      <c s="6" t="s">
        <v>1009</v>
      </c>
      <c s="36" t="s">
        <v>100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377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25.5">
      <c r="A433" t="s">
        <v>49</v>
      </c>
      <c s="34" t="s">
        <v>669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377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756</v>
      </c>
    </row>
    <row r="437" spans="1:16" ht="38.25">
      <c r="A437" t="s">
        <v>49</v>
      </c>
      <c s="34" t="s">
        <v>670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377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57</v>
      </c>
    </row>
    <row r="440" spans="1:5" ht="12.75">
      <c r="A440" t="s">
        <v>58</v>
      </c>
      <c r="E440" s="39" t="s">
        <v>756</v>
      </c>
    </row>
    <row r="441" spans="1:13" ht="12.75">
      <c r="A441" t="s">
        <v>46</v>
      </c>
      <c r="C441" s="31" t="s">
        <v>67</v>
      </c>
      <c r="E441" s="33" t="s">
        <v>1010</v>
      </c>
      <c r="J441" s="32">
        <f>0</f>
      </c>
      <c s="32">
        <f>0</f>
      </c>
      <c s="32">
        <f>0+L442+L446+L450+L454+L458+L462+L466+L470+L474+L478+L482+L486+L490+L494+L498+L502+L506+L510+L514+L518+L522+L526+L530+L534+L538+L542+L546+L550+L554+L558+L562+L566+L570+L574+L578+L582+L586+L590+L594+L598+L602+L606+L610+L614+L618+L622+L626+L630+L634+L638+L642+L646+L650+L654+L658+L662+L666+L670+L674+L678+L682+L686+L690+L694+L698+L702+L706+L710+L714+L718+L722+L726+L730+L734+L738+L742+L746+L750+L754+L758+L762+L766+L770+L774+L778+L782+L786+L790+L794+L798+L802+L806+L810+L814+L818+L822+L826+L830+L834+L838</f>
      </c>
      <c s="32">
        <f>0+M442+M446+M450+M454+M458+M462+M466+M470+M474+M478+M482+M486+M490+M494+M498+M502+M506+M510+M514+M518+M522+M526+M530+M534+M538+M542+M546+M550+M554+M558+M562+M566+M570+M574+M578+M582+M586+M590+M594+M598+M602+M606+M610+M614+M618+M622+M626+M630+M634+M638+M642+M646+M650+M654+M658+M662+M666+M670+M674+M678+M682+M686+M690+M694+M698+M702+M706+M710+M714+M718+M722+M726+M730+M734+M738+M742+M746+M750+M754+M758+M762+M766+M770+M774+M778+M782+M786+M790+M794+M798+M802+M806+M810+M814+M818+M822+M826+M830+M834+M838</f>
      </c>
    </row>
    <row r="442" spans="1:16" ht="25.5">
      <c r="A442" t="s">
        <v>49</v>
      </c>
      <c s="34" t="s">
        <v>682</v>
      </c>
      <c s="34" t="s">
        <v>1011</v>
      </c>
      <c s="35" t="s">
        <v>5</v>
      </c>
      <c s="6" t="s">
        <v>1012</v>
      </c>
      <c s="36" t="s">
        <v>100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377</v>
      </c>
      <c>
        <f>(M442*21)/100</f>
      </c>
      <c t="s">
        <v>27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56</v>
      </c>
      <c r="E444" s="40" t="s">
        <v>57</v>
      </c>
    </row>
    <row r="445" spans="1:5" ht="12.75">
      <c r="A445" t="s">
        <v>58</v>
      </c>
      <c r="E445" s="39" t="s">
        <v>59</v>
      </c>
    </row>
    <row r="446" spans="1:16" ht="12.75">
      <c r="A446" t="s">
        <v>49</v>
      </c>
      <c s="34" t="s">
        <v>683</v>
      </c>
      <c s="34" t="s">
        <v>1013</v>
      </c>
      <c s="35" t="s">
        <v>5</v>
      </c>
      <c s="6" t="s">
        <v>1014</v>
      </c>
      <c s="36" t="s">
        <v>100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373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76.5">
      <c r="A449" t="s">
        <v>58</v>
      </c>
      <c r="E449" s="39" t="s">
        <v>1015</v>
      </c>
    </row>
    <row r="450" spans="1:16" ht="12.75">
      <c r="A450" t="s">
        <v>49</v>
      </c>
      <c s="34" t="s">
        <v>684</v>
      </c>
      <c s="34" t="s">
        <v>1016</v>
      </c>
      <c s="35" t="s">
        <v>5</v>
      </c>
      <c s="6" t="s">
        <v>1017</v>
      </c>
      <c s="36" t="s">
        <v>100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377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56</v>
      </c>
      <c r="E452" s="40" t="s">
        <v>57</v>
      </c>
    </row>
    <row r="453" spans="1:5" ht="114.75">
      <c r="A453" t="s">
        <v>58</v>
      </c>
      <c r="E453" s="39" t="s">
        <v>1018</v>
      </c>
    </row>
    <row r="454" spans="1:16" ht="12.75">
      <c r="A454" t="s">
        <v>49</v>
      </c>
      <c s="34" t="s">
        <v>685</v>
      </c>
      <c s="34" t="s">
        <v>1019</v>
      </c>
      <c s="35" t="s">
        <v>5</v>
      </c>
      <c s="6" t="s">
        <v>1020</v>
      </c>
      <c s="36" t="s">
        <v>100</v>
      </c>
      <c s="37">
        <v>2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373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56</v>
      </c>
      <c r="E456" s="40" t="s">
        <v>57</v>
      </c>
    </row>
    <row r="457" spans="1:5" ht="114.75">
      <c r="A457" t="s">
        <v>58</v>
      </c>
      <c r="E457" s="39" t="s">
        <v>1021</v>
      </c>
    </row>
    <row r="458" spans="1:16" ht="12.75">
      <c r="A458" t="s">
        <v>49</v>
      </c>
      <c s="34" t="s">
        <v>686</v>
      </c>
      <c s="34" t="s">
        <v>1022</v>
      </c>
      <c s="35" t="s">
        <v>5</v>
      </c>
      <c s="6" t="s">
        <v>1023</v>
      </c>
      <c s="36" t="s">
        <v>100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377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49</v>
      </c>
      <c s="34" t="s">
        <v>688</v>
      </c>
      <c s="34" t="s">
        <v>1024</v>
      </c>
      <c s="35" t="s">
        <v>5</v>
      </c>
      <c s="6" t="s">
        <v>1025</v>
      </c>
      <c s="36" t="s">
        <v>100</v>
      </c>
      <c s="37">
        <v>4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377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56</v>
      </c>
      <c r="E464" s="40" t="s">
        <v>57</v>
      </c>
    </row>
    <row r="465" spans="1:5" ht="12.75">
      <c r="A465" t="s">
        <v>58</v>
      </c>
      <c r="E465" s="39" t="s">
        <v>59</v>
      </c>
    </row>
    <row r="466" spans="1:16" ht="12.75">
      <c r="A466" t="s">
        <v>49</v>
      </c>
      <c s="34" t="s">
        <v>689</v>
      </c>
      <c s="34" t="s">
        <v>1026</v>
      </c>
      <c s="35" t="s">
        <v>5</v>
      </c>
      <c s="6" t="s">
        <v>1027</v>
      </c>
      <c s="36" t="s">
        <v>100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377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57</v>
      </c>
    </row>
    <row r="469" spans="1:5" ht="12.75">
      <c r="A469" t="s">
        <v>58</v>
      </c>
      <c r="E469" s="39" t="s">
        <v>59</v>
      </c>
    </row>
    <row r="470" spans="1:16" ht="12.75">
      <c r="A470" t="s">
        <v>49</v>
      </c>
      <c s="34" t="s">
        <v>690</v>
      </c>
      <c s="34" t="s">
        <v>1028</v>
      </c>
      <c s="35" t="s">
        <v>5</v>
      </c>
      <c s="6" t="s">
        <v>1029</v>
      </c>
      <c s="36" t="s">
        <v>100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377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49</v>
      </c>
      <c s="34" t="s">
        <v>691</v>
      </c>
      <c s="34" t="s">
        <v>1030</v>
      </c>
      <c s="35" t="s">
        <v>5</v>
      </c>
      <c s="6" t="s">
        <v>1031</v>
      </c>
      <c s="36" t="s">
        <v>100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377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49</v>
      </c>
      <c s="34" t="s">
        <v>692</v>
      </c>
      <c s="34" t="s">
        <v>1032</v>
      </c>
      <c s="35" t="s">
        <v>5</v>
      </c>
      <c s="6" t="s">
        <v>1033</v>
      </c>
      <c s="36" t="s">
        <v>100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377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57</v>
      </c>
    </row>
    <row r="481" spans="1:5" ht="12.75">
      <c r="A481" t="s">
        <v>58</v>
      </c>
      <c r="E481" s="39" t="s">
        <v>59</v>
      </c>
    </row>
    <row r="482" spans="1:16" ht="12.75">
      <c r="A482" t="s">
        <v>49</v>
      </c>
      <c s="34" t="s">
        <v>1034</v>
      </c>
      <c s="34" t="s">
        <v>1035</v>
      </c>
      <c s="35" t="s">
        <v>5</v>
      </c>
      <c s="6" t="s">
        <v>1036</v>
      </c>
      <c s="36" t="s">
        <v>100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377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57</v>
      </c>
    </row>
    <row r="485" spans="1:5" ht="12.75">
      <c r="A485" t="s">
        <v>58</v>
      </c>
      <c r="E485" s="39" t="s">
        <v>59</v>
      </c>
    </row>
    <row r="486" spans="1:16" ht="12.75">
      <c r="A486" t="s">
        <v>49</v>
      </c>
      <c s="34" t="s">
        <v>1037</v>
      </c>
      <c s="34" t="s">
        <v>1038</v>
      </c>
      <c s="35" t="s">
        <v>5</v>
      </c>
      <c s="6" t="s">
        <v>1039</v>
      </c>
      <c s="36" t="s">
        <v>100</v>
      </c>
      <c s="37">
        <v>13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377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49</v>
      </c>
      <c s="34" t="s">
        <v>1040</v>
      </c>
      <c s="34" t="s">
        <v>1041</v>
      </c>
      <c s="35" t="s">
        <v>5</v>
      </c>
      <c s="6" t="s">
        <v>1042</v>
      </c>
      <c s="36" t="s">
        <v>100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377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49</v>
      </c>
      <c s="34" t="s">
        <v>1043</v>
      </c>
      <c s="34" t="s">
        <v>1044</v>
      </c>
      <c s="35" t="s">
        <v>5</v>
      </c>
      <c s="6" t="s">
        <v>1045</v>
      </c>
      <c s="36" t="s">
        <v>100</v>
      </c>
      <c s="37">
        <v>2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377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49</v>
      </c>
      <c s="34" t="s">
        <v>1046</v>
      </c>
      <c s="34" t="s">
        <v>1047</v>
      </c>
      <c s="35" t="s">
        <v>5</v>
      </c>
      <c s="6" t="s">
        <v>1048</v>
      </c>
      <c s="36" t="s">
        <v>100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377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56</v>
      </c>
      <c r="E500" s="40" t="s">
        <v>57</v>
      </c>
    </row>
    <row r="501" spans="1:5" ht="12.75">
      <c r="A501" t="s">
        <v>58</v>
      </c>
      <c r="E501" s="39" t="s">
        <v>59</v>
      </c>
    </row>
    <row r="502" spans="1:16" ht="12.75">
      <c r="A502" t="s">
        <v>49</v>
      </c>
      <c s="34" t="s">
        <v>1049</v>
      </c>
      <c s="34" t="s">
        <v>1050</v>
      </c>
      <c s="35" t="s">
        <v>5</v>
      </c>
      <c s="6" t="s">
        <v>1051</v>
      </c>
      <c s="36" t="s">
        <v>100</v>
      </c>
      <c s="37">
        <v>2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377</v>
      </c>
      <c>
        <f>(M502*21)/100</f>
      </c>
      <c t="s">
        <v>27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49</v>
      </c>
      <c s="34" t="s">
        <v>1052</v>
      </c>
      <c s="34" t="s">
        <v>1053</v>
      </c>
      <c s="35" t="s">
        <v>5</v>
      </c>
      <c s="6" t="s">
        <v>1054</v>
      </c>
      <c s="36" t="s">
        <v>100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377</v>
      </c>
      <c>
        <f>(M506*21)/100</f>
      </c>
      <c t="s">
        <v>27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49</v>
      </c>
      <c s="34" t="s">
        <v>1055</v>
      </c>
      <c s="34" t="s">
        <v>1056</v>
      </c>
      <c s="35" t="s">
        <v>5</v>
      </c>
      <c s="6" t="s">
        <v>1057</v>
      </c>
      <c s="36" t="s">
        <v>100</v>
      </c>
      <c s="37">
        <v>16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377</v>
      </c>
      <c>
        <f>(M510*21)/100</f>
      </c>
      <c t="s">
        <v>27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49</v>
      </c>
      <c s="34" t="s">
        <v>1058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377</v>
      </c>
      <c>
        <f>(M514*21)/100</f>
      </c>
      <c t="s">
        <v>27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49</v>
      </c>
      <c s="34" t="s">
        <v>1059</v>
      </c>
      <c s="34" t="s">
        <v>1060</v>
      </c>
      <c s="35" t="s">
        <v>5</v>
      </c>
      <c s="6" t="s">
        <v>1061</v>
      </c>
      <c s="36" t="s">
        <v>100</v>
      </c>
      <c s="37">
        <v>3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377</v>
      </c>
      <c>
        <f>(M518*21)/100</f>
      </c>
      <c t="s">
        <v>27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56</v>
      </c>
      <c r="E520" s="40" t="s">
        <v>57</v>
      </c>
    </row>
    <row r="521" spans="1:5" ht="12.75">
      <c r="A521" t="s">
        <v>58</v>
      </c>
      <c r="E521" s="39" t="s">
        <v>59</v>
      </c>
    </row>
    <row r="522" spans="1:16" ht="12.75">
      <c r="A522" t="s">
        <v>49</v>
      </c>
      <c s="34" t="s">
        <v>1062</v>
      </c>
      <c s="34" t="s">
        <v>1063</v>
      </c>
      <c s="35" t="s">
        <v>5</v>
      </c>
      <c s="6" t="s">
        <v>1064</v>
      </c>
      <c s="36" t="s">
        <v>100</v>
      </c>
      <c s="37">
        <v>3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373</v>
      </c>
      <c>
        <f>(M522*21)/100</f>
      </c>
      <c t="s">
        <v>27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40.25">
      <c r="A525" t="s">
        <v>58</v>
      </c>
      <c r="E525" s="39" t="s">
        <v>1065</v>
      </c>
    </row>
    <row r="526" spans="1:16" ht="12.75">
      <c r="A526" t="s">
        <v>49</v>
      </c>
      <c s="34" t="s">
        <v>1066</v>
      </c>
      <c s="34" t="s">
        <v>1067</v>
      </c>
      <c s="35" t="s">
        <v>5</v>
      </c>
      <c s="6" t="s">
        <v>1068</v>
      </c>
      <c s="36" t="s">
        <v>100</v>
      </c>
      <c s="37">
        <v>6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377</v>
      </c>
      <c>
        <f>(M526*21)/100</f>
      </c>
      <c t="s">
        <v>27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49</v>
      </c>
      <c s="34" t="s">
        <v>1069</v>
      </c>
      <c s="34" t="s">
        <v>1070</v>
      </c>
      <c s="35" t="s">
        <v>5</v>
      </c>
      <c s="6" t="s">
        <v>1071</v>
      </c>
      <c s="36" t="s">
        <v>100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377</v>
      </c>
      <c>
        <f>(M530*21)/100</f>
      </c>
      <c t="s">
        <v>27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49</v>
      </c>
      <c s="34" t="s">
        <v>1072</v>
      </c>
      <c s="34" t="s">
        <v>1073</v>
      </c>
      <c s="35" t="s">
        <v>5</v>
      </c>
      <c s="6" t="s">
        <v>1074</v>
      </c>
      <c s="36" t="s">
        <v>100</v>
      </c>
      <c s="37">
        <v>4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373</v>
      </c>
      <c>
        <f>(M534*21)/100</f>
      </c>
      <c t="s">
        <v>27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56</v>
      </c>
      <c r="E536" s="40" t="s">
        <v>1075</v>
      </c>
    </row>
    <row r="537" spans="1:5" ht="114.75">
      <c r="A537" t="s">
        <v>58</v>
      </c>
      <c r="E537" s="39" t="s">
        <v>1076</v>
      </c>
    </row>
    <row r="538" spans="1:16" ht="12.75">
      <c r="A538" t="s">
        <v>49</v>
      </c>
      <c s="34" t="s">
        <v>1077</v>
      </c>
      <c s="34" t="s">
        <v>1078</v>
      </c>
      <c s="35" t="s">
        <v>5</v>
      </c>
      <c s="6" t="s">
        <v>1079</v>
      </c>
      <c s="36" t="s">
        <v>100</v>
      </c>
      <c s="37">
        <v>2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377</v>
      </c>
      <c>
        <f>(M538*21)/100</f>
      </c>
      <c t="s">
        <v>27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49</v>
      </c>
      <c s="34" t="s">
        <v>1080</v>
      </c>
      <c s="34" t="s">
        <v>1081</v>
      </c>
      <c s="35" t="s">
        <v>5</v>
      </c>
      <c s="6" t="s">
        <v>1082</v>
      </c>
      <c s="36" t="s">
        <v>100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377</v>
      </c>
      <c>
        <f>(M542*21)/100</f>
      </c>
      <c t="s">
        <v>27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49</v>
      </c>
      <c s="34" t="s">
        <v>1083</v>
      </c>
      <c s="34" t="s">
        <v>1084</v>
      </c>
      <c s="35" t="s">
        <v>5</v>
      </c>
      <c s="6" t="s">
        <v>1085</v>
      </c>
      <c s="36" t="s">
        <v>100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377</v>
      </c>
      <c>
        <f>(M546*21)/100</f>
      </c>
      <c t="s">
        <v>27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49</v>
      </c>
      <c s="34" t="s">
        <v>1086</v>
      </c>
      <c s="34" t="s">
        <v>1087</v>
      </c>
      <c s="35" t="s">
        <v>5</v>
      </c>
      <c s="6" t="s">
        <v>1088</v>
      </c>
      <c s="36" t="s">
        <v>100</v>
      </c>
      <c s="37">
        <v>2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377</v>
      </c>
      <c>
        <f>(M550*21)/100</f>
      </c>
      <c t="s">
        <v>27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49</v>
      </c>
      <c s="34" t="s">
        <v>1089</v>
      </c>
      <c s="34" t="s">
        <v>1090</v>
      </c>
      <c s="35" t="s">
        <v>5</v>
      </c>
      <c s="6" t="s">
        <v>1091</v>
      </c>
      <c s="36" t="s">
        <v>100</v>
      </c>
      <c s="37">
        <v>3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373</v>
      </c>
      <c>
        <f>(M554*21)/100</f>
      </c>
      <c t="s">
        <v>27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56</v>
      </c>
      <c r="E556" s="40" t="s">
        <v>1075</v>
      </c>
    </row>
    <row r="557" spans="1:5" ht="114.75">
      <c r="A557" t="s">
        <v>58</v>
      </c>
      <c r="E557" s="39" t="s">
        <v>1092</v>
      </c>
    </row>
    <row r="558" spans="1:16" ht="12.75">
      <c r="A558" t="s">
        <v>49</v>
      </c>
      <c s="34" t="s">
        <v>1093</v>
      </c>
      <c s="34" t="s">
        <v>429</v>
      </c>
      <c s="35" t="s">
        <v>5</v>
      </c>
      <c s="6" t="s">
        <v>430</v>
      </c>
      <c s="36" t="s">
        <v>134</v>
      </c>
      <c s="37">
        <v>1.2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377</v>
      </c>
      <c>
        <f>(M558*21)/100</f>
      </c>
      <c t="s">
        <v>27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56</v>
      </c>
      <c r="E560" s="40" t="s">
        <v>57</v>
      </c>
    </row>
    <row r="561" spans="1:5" ht="12.75">
      <c r="A561" t="s">
        <v>58</v>
      </c>
      <c r="E561" s="39" t="s">
        <v>59</v>
      </c>
    </row>
    <row r="562" spans="1:16" ht="12.75">
      <c r="A562" t="s">
        <v>49</v>
      </c>
      <c s="34" t="s">
        <v>1094</v>
      </c>
      <c s="34" t="s">
        <v>763</v>
      </c>
      <c s="35" t="s">
        <v>5</v>
      </c>
      <c s="6" t="s">
        <v>764</v>
      </c>
      <c s="36" t="s">
        <v>93</v>
      </c>
      <c s="37">
        <v>320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377</v>
      </c>
      <c>
        <f>(M562*21)/100</f>
      </c>
      <c t="s">
        <v>27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49</v>
      </c>
      <c s="34" t="s">
        <v>1095</v>
      </c>
      <c s="34" t="s">
        <v>539</v>
      </c>
      <c s="35" t="s">
        <v>5</v>
      </c>
      <c s="6" t="s">
        <v>540</v>
      </c>
      <c s="36" t="s">
        <v>134</v>
      </c>
      <c s="37">
        <v>0.84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377</v>
      </c>
      <c>
        <f>(M566*21)/100</f>
      </c>
      <c t="s">
        <v>27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49</v>
      </c>
      <c s="34" t="s">
        <v>1096</v>
      </c>
      <c s="34" t="s">
        <v>541</v>
      </c>
      <c s="35" t="s">
        <v>5</v>
      </c>
      <c s="6" t="s">
        <v>542</v>
      </c>
      <c s="36" t="s">
        <v>134</v>
      </c>
      <c s="37">
        <v>0.84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377</v>
      </c>
      <c>
        <f>(M570*21)/100</f>
      </c>
      <c t="s">
        <v>27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49</v>
      </c>
      <c s="34" t="s">
        <v>1097</v>
      </c>
      <c s="34" t="s">
        <v>1098</v>
      </c>
      <c s="35" t="s">
        <v>5</v>
      </c>
      <c s="6" t="s">
        <v>1099</v>
      </c>
      <c s="36" t="s">
        <v>100</v>
      </c>
      <c s="37">
        <v>24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373</v>
      </c>
      <c>
        <f>(M574*21)/100</f>
      </c>
      <c t="s">
        <v>27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56</v>
      </c>
      <c r="E576" s="40" t="s">
        <v>1075</v>
      </c>
    </row>
    <row r="577" spans="1:5" ht="114.75">
      <c r="A577" t="s">
        <v>58</v>
      </c>
      <c r="E577" s="39" t="s">
        <v>1092</v>
      </c>
    </row>
    <row r="578" spans="1:16" ht="12.75">
      <c r="A578" t="s">
        <v>49</v>
      </c>
      <c s="34" t="s">
        <v>1100</v>
      </c>
      <c s="34" t="s">
        <v>1101</v>
      </c>
      <c s="35" t="s">
        <v>5</v>
      </c>
      <c s="6" t="s">
        <v>1102</v>
      </c>
      <c s="36" t="s">
        <v>100</v>
      </c>
      <c s="37">
        <v>2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373</v>
      </c>
      <c>
        <f>(M578*21)/100</f>
      </c>
      <c t="s">
        <v>27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56</v>
      </c>
      <c r="E580" s="40" t="s">
        <v>1075</v>
      </c>
    </row>
    <row r="581" spans="1:5" ht="89.25">
      <c r="A581" t="s">
        <v>58</v>
      </c>
      <c r="E581" s="39" t="s">
        <v>1103</v>
      </c>
    </row>
    <row r="582" spans="1:16" ht="12.75">
      <c r="A582" t="s">
        <v>49</v>
      </c>
      <c s="34" t="s">
        <v>1104</v>
      </c>
      <c s="34" t="s">
        <v>1105</v>
      </c>
      <c s="35" t="s">
        <v>5</v>
      </c>
      <c s="6" t="s">
        <v>1106</v>
      </c>
      <c s="36" t="s">
        <v>93</v>
      </c>
      <c s="37">
        <v>160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373</v>
      </c>
      <c>
        <f>(M582*21)/100</f>
      </c>
      <c t="s">
        <v>27</v>
      </c>
    </row>
    <row r="583" spans="1:5" ht="12.75">
      <c r="A583" s="35" t="s">
        <v>54</v>
      </c>
      <c r="E583" s="39" t="s">
        <v>5</v>
      </c>
    </row>
    <row r="584" spans="1:5" ht="12.75">
      <c r="A584" s="35" t="s">
        <v>56</v>
      </c>
      <c r="E584" s="40" t="s">
        <v>1075</v>
      </c>
    </row>
    <row r="585" spans="1:5" ht="114.75">
      <c r="A585" t="s">
        <v>58</v>
      </c>
      <c r="E585" s="39" t="s">
        <v>1092</v>
      </c>
    </row>
    <row r="586" spans="1:16" ht="12.75">
      <c r="A586" t="s">
        <v>49</v>
      </c>
      <c s="34" t="s">
        <v>1107</v>
      </c>
      <c s="34" t="s">
        <v>950</v>
      </c>
      <c s="35" t="s">
        <v>5</v>
      </c>
      <c s="6" t="s">
        <v>951</v>
      </c>
      <c s="36" t="s">
        <v>100</v>
      </c>
      <c s="37">
        <v>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377</v>
      </c>
      <c>
        <f>(M586*21)/100</f>
      </c>
      <c t="s">
        <v>27</v>
      </c>
    </row>
    <row r="587" spans="1:5" ht="12.75">
      <c r="A587" s="35" t="s">
        <v>54</v>
      </c>
      <c r="E587" s="39" t="s">
        <v>5</v>
      </c>
    </row>
    <row r="588" spans="1:5" ht="12.75">
      <c r="A588" s="35" t="s">
        <v>56</v>
      </c>
      <c r="E588" s="40" t="s">
        <v>57</v>
      </c>
    </row>
    <row r="589" spans="1:5" ht="12.75">
      <c r="A589" t="s">
        <v>58</v>
      </c>
      <c r="E589" s="39" t="s">
        <v>59</v>
      </c>
    </row>
    <row r="590" spans="1:16" ht="12.75">
      <c r="A590" t="s">
        <v>49</v>
      </c>
      <c s="34" t="s">
        <v>1108</v>
      </c>
      <c s="34" t="s">
        <v>1109</v>
      </c>
      <c s="35" t="s">
        <v>5</v>
      </c>
      <c s="6" t="s">
        <v>1110</v>
      </c>
      <c s="36" t="s">
        <v>100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377</v>
      </c>
      <c>
        <f>(M590*21)/100</f>
      </c>
      <c t="s">
        <v>27</v>
      </c>
    </row>
    <row r="591" spans="1:5" ht="12.75">
      <c r="A591" s="35" t="s">
        <v>54</v>
      </c>
      <c r="E591" s="39" t="s">
        <v>5</v>
      </c>
    </row>
    <row r="592" spans="1:5" ht="12.75">
      <c r="A592" s="35" t="s">
        <v>56</v>
      </c>
      <c r="E592" s="40" t="s">
        <v>57</v>
      </c>
    </row>
    <row r="593" spans="1:5" ht="12.75">
      <c r="A593" t="s">
        <v>58</v>
      </c>
      <c r="E593" s="39" t="s">
        <v>59</v>
      </c>
    </row>
    <row r="594" spans="1:16" ht="12.75">
      <c r="A594" t="s">
        <v>49</v>
      </c>
      <c s="34" t="s">
        <v>1111</v>
      </c>
      <c s="34" t="s">
        <v>952</v>
      </c>
      <c s="35" t="s">
        <v>5</v>
      </c>
      <c s="6" t="s">
        <v>953</v>
      </c>
      <c s="36" t="s">
        <v>100</v>
      </c>
      <c s="37">
        <v>4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377</v>
      </c>
      <c>
        <f>(M594*21)/100</f>
      </c>
      <c t="s">
        <v>27</v>
      </c>
    </row>
    <row r="595" spans="1:5" ht="12.75">
      <c r="A595" s="35" t="s">
        <v>54</v>
      </c>
      <c r="E595" s="39" t="s">
        <v>5</v>
      </c>
    </row>
    <row r="596" spans="1:5" ht="12.75">
      <c r="A596" s="35" t="s">
        <v>56</v>
      </c>
      <c r="E596" s="40" t="s">
        <v>57</v>
      </c>
    </row>
    <row r="597" spans="1:5" ht="12.75">
      <c r="A597" t="s">
        <v>58</v>
      </c>
      <c r="E597" s="39" t="s">
        <v>59</v>
      </c>
    </row>
    <row r="598" spans="1:16" ht="25.5">
      <c r="A598" t="s">
        <v>49</v>
      </c>
      <c s="34" t="s">
        <v>1112</v>
      </c>
      <c s="34" t="s">
        <v>1113</v>
      </c>
      <c s="35" t="s">
        <v>5</v>
      </c>
      <c s="6" t="s">
        <v>1114</v>
      </c>
      <c s="36" t="s">
        <v>100</v>
      </c>
      <c s="37">
        <v>30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377</v>
      </c>
      <c>
        <f>(M598*21)/100</f>
      </c>
      <c t="s">
        <v>27</v>
      </c>
    </row>
    <row r="599" spans="1:5" ht="12.75">
      <c r="A599" s="35" t="s">
        <v>54</v>
      </c>
      <c r="E599" s="39" t="s">
        <v>5</v>
      </c>
    </row>
    <row r="600" spans="1:5" ht="12.75">
      <c r="A600" s="35" t="s">
        <v>56</v>
      </c>
      <c r="E600" s="40" t="s">
        <v>57</v>
      </c>
    </row>
    <row r="601" spans="1:5" ht="12.75">
      <c r="A601" t="s">
        <v>58</v>
      </c>
      <c r="E601" s="39" t="s">
        <v>59</v>
      </c>
    </row>
    <row r="602" spans="1:16" ht="12.75">
      <c r="A602" t="s">
        <v>49</v>
      </c>
      <c s="34" t="s">
        <v>1115</v>
      </c>
      <c s="34" t="s">
        <v>1116</v>
      </c>
      <c s="35" t="s">
        <v>5</v>
      </c>
      <c s="6" t="s">
        <v>1117</v>
      </c>
      <c s="36" t="s">
        <v>100</v>
      </c>
      <c s="37">
        <v>4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373</v>
      </c>
      <c>
        <f>(M602*21)/100</f>
      </c>
      <c t="s">
        <v>27</v>
      </c>
    </row>
    <row r="603" spans="1:5" ht="12.75">
      <c r="A603" s="35" t="s">
        <v>54</v>
      </c>
      <c r="E603" s="39" t="s">
        <v>5</v>
      </c>
    </row>
    <row r="604" spans="1:5" ht="12.75">
      <c r="A604" s="35" t="s">
        <v>56</v>
      </c>
      <c r="E604" s="40" t="s">
        <v>57</v>
      </c>
    </row>
    <row r="605" spans="1:5" ht="114.75">
      <c r="A605" t="s">
        <v>58</v>
      </c>
      <c r="E605" s="39" t="s">
        <v>1092</v>
      </c>
    </row>
    <row r="606" spans="1:16" ht="12.75">
      <c r="A606" t="s">
        <v>49</v>
      </c>
      <c s="34" t="s">
        <v>1118</v>
      </c>
      <c s="34" t="s">
        <v>1119</v>
      </c>
      <c s="35" t="s">
        <v>5</v>
      </c>
      <c s="6" t="s">
        <v>1120</v>
      </c>
      <c s="36" t="s">
        <v>100</v>
      </c>
      <c s="37">
        <v>45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377</v>
      </c>
      <c>
        <f>(M606*21)/100</f>
      </c>
      <c t="s">
        <v>27</v>
      </c>
    </row>
    <row r="607" spans="1:5" ht="12.75">
      <c r="A607" s="35" t="s">
        <v>54</v>
      </c>
      <c r="E607" s="39" t="s">
        <v>5</v>
      </c>
    </row>
    <row r="608" spans="1:5" ht="12.75">
      <c r="A608" s="35" t="s">
        <v>56</v>
      </c>
      <c r="E608" s="40" t="s">
        <v>57</v>
      </c>
    </row>
    <row r="609" spans="1:5" ht="12.75">
      <c r="A609" t="s">
        <v>58</v>
      </c>
      <c r="E609" s="39" t="s">
        <v>59</v>
      </c>
    </row>
    <row r="610" spans="1:16" ht="12.75">
      <c r="A610" t="s">
        <v>49</v>
      </c>
      <c s="34" t="s">
        <v>1121</v>
      </c>
      <c s="34" t="s">
        <v>1122</v>
      </c>
      <c s="35" t="s">
        <v>5</v>
      </c>
      <c s="6" t="s">
        <v>1123</v>
      </c>
      <c s="36" t="s">
        <v>100</v>
      </c>
      <c s="37">
        <v>2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377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12.75">
      <c r="A612" s="35" t="s">
        <v>56</v>
      </c>
      <c r="E612" s="40" t="s">
        <v>57</v>
      </c>
    </row>
    <row r="613" spans="1:5" ht="12.75">
      <c r="A613" t="s">
        <v>58</v>
      </c>
      <c r="E613" s="39" t="s">
        <v>59</v>
      </c>
    </row>
    <row r="614" spans="1:16" ht="12.75">
      <c r="A614" t="s">
        <v>49</v>
      </c>
      <c s="34" t="s">
        <v>1124</v>
      </c>
      <c s="34" t="s">
        <v>1125</v>
      </c>
      <c s="35" t="s">
        <v>5</v>
      </c>
      <c s="6" t="s">
        <v>1126</v>
      </c>
      <c s="36" t="s">
        <v>100</v>
      </c>
      <c s="37">
        <v>2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377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57</v>
      </c>
    </row>
    <row r="617" spans="1:5" ht="12.75">
      <c r="A617" t="s">
        <v>58</v>
      </c>
      <c r="E617" s="39" t="s">
        <v>59</v>
      </c>
    </row>
    <row r="618" spans="1:16" ht="12.75">
      <c r="A618" t="s">
        <v>49</v>
      </c>
      <c s="34" t="s">
        <v>1127</v>
      </c>
      <c s="34" t="s">
        <v>1128</v>
      </c>
      <c s="35" t="s">
        <v>5</v>
      </c>
      <c s="6" t="s">
        <v>1129</v>
      </c>
      <c s="36" t="s">
        <v>100</v>
      </c>
      <c s="37">
        <v>2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377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57</v>
      </c>
    </row>
    <row r="621" spans="1:5" ht="12.75">
      <c r="A621" t="s">
        <v>58</v>
      </c>
      <c r="E621" s="39" t="s">
        <v>59</v>
      </c>
    </row>
    <row r="622" spans="1:16" ht="12.75">
      <c r="A622" t="s">
        <v>49</v>
      </c>
      <c s="34" t="s">
        <v>1130</v>
      </c>
      <c s="34" t="s">
        <v>1131</v>
      </c>
      <c s="35" t="s">
        <v>5</v>
      </c>
      <c s="6" t="s">
        <v>1132</v>
      </c>
      <c s="36" t="s">
        <v>100</v>
      </c>
      <c s="37">
        <v>2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377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57</v>
      </c>
    </row>
    <row r="625" spans="1:5" ht="12.75">
      <c r="A625" t="s">
        <v>58</v>
      </c>
      <c r="E625" s="39" t="s">
        <v>59</v>
      </c>
    </row>
    <row r="626" spans="1:16" ht="12.75">
      <c r="A626" t="s">
        <v>49</v>
      </c>
      <c s="34" t="s">
        <v>1133</v>
      </c>
      <c s="34" t="s">
        <v>1134</v>
      </c>
      <c s="35" t="s">
        <v>5</v>
      </c>
      <c s="6" t="s">
        <v>1126</v>
      </c>
      <c s="36" t="s">
        <v>100</v>
      </c>
      <c s="37">
        <v>2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377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57</v>
      </c>
    </row>
    <row r="629" spans="1:5" ht="12.75">
      <c r="A629" t="s">
        <v>58</v>
      </c>
      <c r="E629" s="39" t="s">
        <v>59</v>
      </c>
    </row>
    <row r="630" spans="1:16" ht="12.75">
      <c r="A630" t="s">
        <v>49</v>
      </c>
      <c s="34" t="s">
        <v>1135</v>
      </c>
      <c s="34" t="s">
        <v>1136</v>
      </c>
      <c s="35" t="s">
        <v>5</v>
      </c>
      <c s="6" t="s">
        <v>1137</v>
      </c>
      <c s="36" t="s">
        <v>329</v>
      </c>
      <c s="37">
        <v>72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377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57</v>
      </c>
    </row>
    <row r="633" spans="1:5" ht="12.75">
      <c r="A633" t="s">
        <v>58</v>
      </c>
      <c r="E633" s="39" t="s">
        <v>59</v>
      </c>
    </row>
    <row r="634" spans="1:16" ht="12.75">
      <c r="A634" t="s">
        <v>49</v>
      </c>
      <c s="34" t="s">
        <v>1138</v>
      </c>
      <c s="34" t="s">
        <v>1139</v>
      </c>
      <c s="35" t="s">
        <v>5</v>
      </c>
      <c s="6" t="s">
        <v>1140</v>
      </c>
      <c s="36" t="s">
        <v>100</v>
      </c>
      <c s="37">
        <v>1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377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57</v>
      </c>
    </row>
    <row r="637" spans="1:5" ht="12.75">
      <c r="A637" t="s">
        <v>58</v>
      </c>
      <c r="E637" s="39" t="s">
        <v>59</v>
      </c>
    </row>
    <row r="638" spans="1:16" ht="12.75">
      <c r="A638" t="s">
        <v>49</v>
      </c>
      <c s="34" t="s">
        <v>1141</v>
      </c>
      <c s="34" t="s">
        <v>1142</v>
      </c>
      <c s="35" t="s">
        <v>5</v>
      </c>
      <c s="6" t="s">
        <v>1143</v>
      </c>
      <c s="36" t="s">
        <v>100</v>
      </c>
      <c s="37">
        <v>1</v>
      </c>
      <c s="36">
        <v>0</v>
      </c>
      <c s="36">
        <f>ROUND(G638*H638,6)</f>
      </c>
      <c r="L638" s="38">
        <v>0</v>
      </c>
      <c s="32">
        <f>ROUND(ROUND(L638,2)*ROUND(G638,3),2)</f>
      </c>
      <c s="36" t="s">
        <v>377</v>
      </c>
      <c>
        <f>(M638*21)/100</f>
      </c>
      <c t="s">
        <v>27</v>
      </c>
    </row>
    <row r="639" spans="1:5" ht="12.75">
      <c r="A639" s="35" t="s">
        <v>54</v>
      </c>
      <c r="E639" s="39" t="s">
        <v>5</v>
      </c>
    </row>
    <row r="640" spans="1:5" ht="12.75">
      <c r="A640" s="35" t="s">
        <v>56</v>
      </c>
      <c r="E640" s="40" t="s">
        <v>57</v>
      </c>
    </row>
    <row r="641" spans="1:5" ht="12.75">
      <c r="A641" t="s">
        <v>58</v>
      </c>
      <c r="E641" s="39" t="s">
        <v>59</v>
      </c>
    </row>
    <row r="642" spans="1:16" ht="25.5">
      <c r="A642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100</v>
      </c>
      <c s="37">
        <v>1</v>
      </c>
      <c s="36">
        <v>0</v>
      </c>
      <c s="36">
        <f>ROUND(G642*H642,6)</f>
      </c>
      <c r="L642" s="38">
        <v>0</v>
      </c>
      <c s="32">
        <f>ROUND(ROUND(L642,2)*ROUND(G642,3),2)</f>
      </c>
      <c s="36" t="s">
        <v>377</v>
      </c>
      <c>
        <f>(M642*21)/100</f>
      </c>
      <c t="s">
        <v>27</v>
      </c>
    </row>
    <row r="643" spans="1:5" ht="12.75">
      <c r="A643" s="35" t="s">
        <v>54</v>
      </c>
      <c r="E643" s="39" t="s">
        <v>5</v>
      </c>
    </row>
    <row r="644" spans="1:5" ht="12.75">
      <c r="A644" s="35" t="s">
        <v>56</v>
      </c>
      <c r="E644" s="40" t="s">
        <v>57</v>
      </c>
    </row>
    <row r="645" spans="1:5" ht="12.75">
      <c r="A645" t="s">
        <v>58</v>
      </c>
      <c r="E645" s="39" t="s">
        <v>59</v>
      </c>
    </row>
    <row r="646" spans="1:16" ht="12.75">
      <c r="A646" t="s">
        <v>49</v>
      </c>
      <c s="34" t="s">
        <v>1147</v>
      </c>
      <c s="34" t="s">
        <v>1148</v>
      </c>
      <c s="35" t="s">
        <v>5</v>
      </c>
      <c s="6" t="s">
        <v>1149</v>
      </c>
      <c s="36" t="s">
        <v>100</v>
      </c>
      <c s="37">
        <v>5</v>
      </c>
      <c s="36">
        <v>0</v>
      </c>
      <c s="36">
        <f>ROUND(G646*H646,6)</f>
      </c>
      <c r="L646" s="38">
        <v>0</v>
      </c>
      <c s="32">
        <f>ROUND(ROUND(L646,2)*ROUND(G646,3),2)</f>
      </c>
      <c s="36" t="s">
        <v>377</v>
      </c>
      <c>
        <f>(M646*21)/100</f>
      </c>
      <c t="s">
        <v>27</v>
      </c>
    </row>
    <row r="647" spans="1:5" ht="12.75">
      <c r="A647" s="35" t="s">
        <v>54</v>
      </c>
      <c r="E647" s="39" t="s">
        <v>5</v>
      </c>
    </row>
    <row r="648" spans="1:5" ht="12.75">
      <c r="A648" s="35" t="s">
        <v>56</v>
      </c>
      <c r="E648" s="40" t="s">
        <v>57</v>
      </c>
    </row>
    <row r="649" spans="1:5" ht="12.75">
      <c r="A649" t="s">
        <v>58</v>
      </c>
      <c r="E649" s="39" t="s">
        <v>59</v>
      </c>
    </row>
    <row r="650" spans="1:16" ht="12.75">
      <c r="A650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100</v>
      </c>
      <c s="37">
        <v>1</v>
      </c>
      <c s="36">
        <v>0</v>
      </c>
      <c s="36">
        <f>ROUND(G650*H650,6)</f>
      </c>
      <c r="L650" s="38">
        <v>0</v>
      </c>
      <c s="32">
        <f>ROUND(ROUND(L650,2)*ROUND(G650,3),2)</f>
      </c>
      <c s="36" t="s">
        <v>377</v>
      </c>
      <c>
        <f>(M650*21)/100</f>
      </c>
      <c t="s">
        <v>27</v>
      </c>
    </row>
    <row r="651" spans="1:5" ht="12.75">
      <c r="A651" s="35" t="s">
        <v>54</v>
      </c>
      <c r="E651" s="39" t="s">
        <v>5</v>
      </c>
    </row>
    <row r="652" spans="1:5" ht="12.75">
      <c r="A652" s="35" t="s">
        <v>56</v>
      </c>
      <c r="E652" s="40" t="s">
        <v>57</v>
      </c>
    </row>
    <row r="653" spans="1:5" ht="12.75">
      <c r="A653" t="s">
        <v>58</v>
      </c>
      <c r="E653" s="39" t="s">
        <v>59</v>
      </c>
    </row>
    <row r="654" spans="1:16" ht="12.75">
      <c r="A654" t="s">
        <v>49</v>
      </c>
      <c s="34" t="s">
        <v>1153</v>
      </c>
      <c s="34" t="s">
        <v>1154</v>
      </c>
      <c s="35" t="s">
        <v>5</v>
      </c>
      <c s="6" t="s">
        <v>1155</v>
      </c>
      <c s="36" t="s">
        <v>100</v>
      </c>
      <c s="37">
        <v>1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377</v>
      </c>
      <c>
        <f>(M654*21)/100</f>
      </c>
      <c t="s">
        <v>27</v>
      </c>
    </row>
    <row r="655" spans="1:5" ht="12.75">
      <c r="A655" s="35" t="s">
        <v>54</v>
      </c>
      <c r="E655" s="39" t="s">
        <v>5</v>
      </c>
    </row>
    <row r="656" spans="1:5" ht="12.75">
      <c r="A656" s="35" t="s">
        <v>56</v>
      </c>
      <c r="E656" s="40" t="s">
        <v>57</v>
      </c>
    </row>
    <row r="657" spans="1:5" ht="12.75">
      <c r="A657" t="s">
        <v>58</v>
      </c>
      <c r="E657" s="39" t="s">
        <v>59</v>
      </c>
    </row>
    <row r="658" spans="1:16" ht="12.75">
      <c r="A658" t="s">
        <v>49</v>
      </c>
      <c s="34" t="s">
        <v>1156</v>
      </c>
      <c s="34" t="s">
        <v>1157</v>
      </c>
      <c s="35" t="s">
        <v>5</v>
      </c>
      <c s="6" t="s">
        <v>1158</v>
      </c>
      <c s="36" t="s">
        <v>100</v>
      </c>
      <c s="37">
        <v>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377</v>
      </c>
      <c>
        <f>(M658*21)/100</f>
      </c>
      <c t="s">
        <v>27</v>
      </c>
    </row>
    <row r="659" spans="1:5" ht="12.75">
      <c r="A659" s="35" t="s">
        <v>54</v>
      </c>
      <c r="E659" s="39" t="s">
        <v>5</v>
      </c>
    </row>
    <row r="660" spans="1:5" ht="12.75">
      <c r="A660" s="35" t="s">
        <v>56</v>
      </c>
      <c r="E660" s="40" t="s">
        <v>57</v>
      </c>
    </row>
    <row r="661" spans="1:5" ht="12.75">
      <c r="A661" t="s">
        <v>58</v>
      </c>
      <c r="E661" s="39" t="s">
        <v>59</v>
      </c>
    </row>
    <row r="662" spans="1:16" ht="12.75">
      <c r="A662" t="s">
        <v>49</v>
      </c>
      <c s="34" t="s">
        <v>1159</v>
      </c>
      <c s="34" t="s">
        <v>1160</v>
      </c>
      <c s="35" t="s">
        <v>5</v>
      </c>
      <c s="6" t="s">
        <v>1161</v>
      </c>
      <c s="36" t="s">
        <v>100</v>
      </c>
      <c s="37">
        <v>2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377</v>
      </c>
      <c>
        <f>(M662*21)/100</f>
      </c>
      <c t="s">
        <v>27</v>
      </c>
    </row>
    <row r="663" spans="1:5" ht="12.75">
      <c r="A663" s="35" t="s">
        <v>54</v>
      </c>
      <c r="E663" s="39" t="s">
        <v>5</v>
      </c>
    </row>
    <row r="664" spans="1:5" ht="12.75">
      <c r="A664" s="35" t="s">
        <v>56</v>
      </c>
      <c r="E664" s="40" t="s">
        <v>57</v>
      </c>
    </row>
    <row r="665" spans="1:5" ht="12.75">
      <c r="A665" t="s">
        <v>58</v>
      </c>
      <c r="E665" s="39" t="s">
        <v>59</v>
      </c>
    </row>
    <row r="666" spans="1:16" ht="12.75">
      <c r="A666" t="s">
        <v>49</v>
      </c>
      <c s="34" t="s">
        <v>1162</v>
      </c>
      <c s="34" t="s">
        <v>1163</v>
      </c>
      <c s="35" t="s">
        <v>5</v>
      </c>
      <c s="6" t="s">
        <v>1164</v>
      </c>
      <c s="36" t="s">
        <v>100</v>
      </c>
      <c s="37">
        <v>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377</v>
      </c>
      <c>
        <f>(M666*21)/100</f>
      </c>
      <c t="s">
        <v>27</v>
      </c>
    </row>
    <row r="667" spans="1:5" ht="12.75">
      <c r="A667" s="35" t="s">
        <v>54</v>
      </c>
      <c r="E667" s="39" t="s">
        <v>5</v>
      </c>
    </row>
    <row r="668" spans="1:5" ht="12.75">
      <c r="A668" s="35" t="s">
        <v>56</v>
      </c>
      <c r="E668" s="40" t="s">
        <v>57</v>
      </c>
    </row>
    <row r="669" spans="1:5" ht="12.75">
      <c r="A669" t="s">
        <v>58</v>
      </c>
      <c r="E669" s="39" t="s">
        <v>59</v>
      </c>
    </row>
    <row r="670" spans="1:16" ht="12.75">
      <c r="A670" t="s">
        <v>49</v>
      </c>
      <c s="34" t="s">
        <v>1165</v>
      </c>
      <c s="34" t="s">
        <v>1166</v>
      </c>
      <c s="35" t="s">
        <v>5</v>
      </c>
      <c s="6" t="s">
        <v>1167</v>
      </c>
      <c s="36" t="s">
        <v>100</v>
      </c>
      <c s="37">
        <v>2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377</v>
      </c>
      <c>
        <f>(M670*21)/100</f>
      </c>
      <c t="s">
        <v>27</v>
      </c>
    </row>
    <row r="671" spans="1:5" ht="12.75">
      <c r="A671" s="35" t="s">
        <v>54</v>
      </c>
      <c r="E671" s="39" t="s">
        <v>5</v>
      </c>
    </row>
    <row r="672" spans="1:5" ht="12.75">
      <c r="A672" s="35" t="s">
        <v>56</v>
      </c>
      <c r="E672" s="40" t="s">
        <v>57</v>
      </c>
    </row>
    <row r="673" spans="1:5" ht="12.75">
      <c r="A673" t="s">
        <v>58</v>
      </c>
      <c r="E673" s="39" t="s">
        <v>59</v>
      </c>
    </row>
    <row r="674" spans="1:16" ht="12.75">
      <c r="A674" t="s">
        <v>49</v>
      </c>
      <c s="34" t="s">
        <v>1168</v>
      </c>
      <c s="34" t="s">
        <v>1169</v>
      </c>
      <c s="35" t="s">
        <v>5</v>
      </c>
      <c s="6" t="s">
        <v>1170</v>
      </c>
      <c s="36" t="s">
        <v>100</v>
      </c>
      <c s="37">
        <v>45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373</v>
      </c>
      <c>
        <f>(M674*21)/100</f>
      </c>
      <c t="s">
        <v>27</v>
      </c>
    </row>
    <row r="675" spans="1:5" ht="12.75">
      <c r="A675" s="35" t="s">
        <v>54</v>
      </c>
      <c r="E675" s="39" t="s">
        <v>5</v>
      </c>
    </row>
    <row r="676" spans="1:5" ht="12.75">
      <c r="A676" s="35" t="s">
        <v>56</v>
      </c>
      <c r="E676" s="40" t="s">
        <v>57</v>
      </c>
    </row>
    <row r="677" spans="1:5" ht="127.5">
      <c r="A677" t="s">
        <v>58</v>
      </c>
      <c r="E677" s="39" t="s">
        <v>1171</v>
      </c>
    </row>
    <row r="678" spans="1:16" ht="12.75">
      <c r="A678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100</v>
      </c>
      <c s="37">
        <v>1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373</v>
      </c>
      <c>
        <f>(M678*21)/100</f>
      </c>
      <c t="s">
        <v>27</v>
      </c>
    </row>
    <row r="679" spans="1:5" ht="12.75">
      <c r="A679" s="35" t="s">
        <v>54</v>
      </c>
      <c r="E679" s="39" t="s">
        <v>5</v>
      </c>
    </row>
    <row r="680" spans="1:5" ht="12.75">
      <c r="A680" s="35" t="s">
        <v>56</v>
      </c>
      <c r="E680" s="40" t="s">
        <v>57</v>
      </c>
    </row>
    <row r="681" spans="1:5" ht="51">
      <c r="A681" t="s">
        <v>58</v>
      </c>
      <c r="E681" s="39" t="s">
        <v>1175</v>
      </c>
    </row>
    <row r="682" spans="1:16" ht="12.75">
      <c r="A682" t="s">
        <v>49</v>
      </c>
      <c s="34" t="s">
        <v>1176</v>
      </c>
      <c s="34" t="s">
        <v>1177</v>
      </c>
      <c s="35" t="s">
        <v>5</v>
      </c>
      <c s="6" t="s">
        <v>1178</v>
      </c>
      <c s="36" t="s">
        <v>329</v>
      </c>
      <c s="37">
        <v>24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377</v>
      </c>
      <c>
        <f>(M682*21)/100</f>
      </c>
      <c t="s">
        <v>27</v>
      </c>
    </row>
    <row r="683" spans="1:5" ht="12.75">
      <c r="A683" s="35" t="s">
        <v>54</v>
      </c>
      <c r="E683" s="39" t="s">
        <v>5</v>
      </c>
    </row>
    <row r="684" spans="1:5" ht="12.75">
      <c r="A684" s="35" t="s">
        <v>56</v>
      </c>
      <c r="E684" s="40" t="s">
        <v>57</v>
      </c>
    </row>
    <row r="685" spans="1:5" ht="12.75">
      <c r="A685" t="s">
        <v>58</v>
      </c>
      <c r="E685" s="39" t="s">
        <v>59</v>
      </c>
    </row>
    <row r="686" spans="1:16" ht="12.75">
      <c r="A686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329</v>
      </c>
      <c s="37">
        <v>24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377</v>
      </c>
      <c>
        <f>(M686*21)/100</f>
      </c>
      <c t="s">
        <v>27</v>
      </c>
    </row>
    <row r="687" spans="1:5" ht="12.75">
      <c r="A687" s="35" t="s">
        <v>54</v>
      </c>
      <c r="E687" s="39" t="s">
        <v>5</v>
      </c>
    </row>
    <row r="688" spans="1:5" ht="12.75">
      <c r="A688" s="35" t="s">
        <v>56</v>
      </c>
      <c r="E688" s="40" t="s">
        <v>57</v>
      </c>
    </row>
    <row r="689" spans="1:5" ht="12.75">
      <c r="A689" t="s">
        <v>58</v>
      </c>
      <c r="E689" s="39" t="s">
        <v>59</v>
      </c>
    </row>
    <row r="690" spans="1:16" ht="25.5">
      <c r="A690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100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377</v>
      </c>
      <c>
        <f>(M690*21)/100</f>
      </c>
      <c t="s">
        <v>27</v>
      </c>
    </row>
    <row r="691" spans="1:5" ht="12.75">
      <c r="A691" s="35" t="s">
        <v>54</v>
      </c>
      <c r="E691" s="39" t="s">
        <v>5</v>
      </c>
    </row>
    <row r="692" spans="1:5" ht="12.75">
      <c r="A692" s="35" t="s">
        <v>56</v>
      </c>
      <c r="E692" s="40" t="s">
        <v>57</v>
      </c>
    </row>
    <row r="693" spans="1:5" ht="12.75">
      <c r="A693" t="s">
        <v>58</v>
      </c>
      <c r="E693" s="39" t="s">
        <v>59</v>
      </c>
    </row>
    <row r="694" spans="1:16" ht="12.75">
      <c r="A694" t="s">
        <v>49</v>
      </c>
      <c s="34" t="s">
        <v>1185</v>
      </c>
      <c s="34" t="s">
        <v>1186</v>
      </c>
      <c s="35" t="s">
        <v>5</v>
      </c>
      <c s="6" t="s">
        <v>1187</v>
      </c>
      <c s="36" t="s">
        <v>329</v>
      </c>
      <c s="37">
        <v>24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377</v>
      </c>
      <c>
        <f>(M694*21)/100</f>
      </c>
      <c t="s">
        <v>27</v>
      </c>
    </row>
    <row r="695" spans="1:5" ht="12.75">
      <c r="A695" s="35" t="s">
        <v>54</v>
      </c>
      <c r="E695" s="39" t="s">
        <v>5</v>
      </c>
    </row>
    <row r="696" spans="1:5" ht="12.75">
      <c r="A696" s="35" t="s">
        <v>56</v>
      </c>
      <c r="E696" s="40" t="s">
        <v>57</v>
      </c>
    </row>
    <row r="697" spans="1:5" ht="12.75">
      <c r="A697" t="s">
        <v>58</v>
      </c>
      <c r="E697" s="39" t="s">
        <v>59</v>
      </c>
    </row>
    <row r="698" spans="1:16" ht="12.75">
      <c r="A698" t="s">
        <v>49</v>
      </c>
      <c s="34" t="s">
        <v>1188</v>
      </c>
      <c s="34" t="s">
        <v>1189</v>
      </c>
      <c s="35" t="s">
        <v>5</v>
      </c>
      <c s="6" t="s">
        <v>1190</v>
      </c>
      <c s="36" t="s">
        <v>329</v>
      </c>
      <c s="37">
        <v>72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377</v>
      </c>
      <c>
        <f>(M698*21)/100</f>
      </c>
      <c t="s">
        <v>27</v>
      </c>
    </row>
    <row r="699" spans="1:5" ht="12.75">
      <c r="A699" s="35" t="s">
        <v>54</v>
      </c>
      <c r="E699" s="39" t="s">
        <v>5</v>
      </c>
    </row>
    <row r="700" spans="1:5" ht="12.75">
      <c r="A700" s="35" t="s">
        <v>56</v>
      </c>
      <c r="E700" s="40" t="s">
        <v>57</v>
      </c>
    </row>
    <row r="701" spans="1:5" ht="12.75">
      <c r="A701" t="s">
        <v>58</v>
      </c>
      <c r="E701" s="39" t="s">
        <v>59</v>
      </c>
    </row>
    <row r="702" spans="1:16" ht="12.75">
      <c r="A702" t="s">
        <v>49</v>
      </c>
      <c s="34" t="s">
        <v>1191</v>
      </c>
      <c s="34" t="s">
        <v>1192</v>
      </c>
      <c s="35" t="s">
        <v>5</v>
      </c>
      <c s="6" t="s">
        <v>1193</v>
      </c>
      <c s="36" t="s">
        <v>329</v>
      </c>
      <c s="37">
        <v>24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377</v>
      </c>
      <c>
        <f>(M702*21)/100</f>
      </c>
      <c t="s">
        <v>27</v>
      </c>
    </row>
    <row r="703" spans="1:5" ht="12.75">
      <c r="A703" s="35" t="s">
        <v>54</v>
      </c>
      <c r="E703" s="39" t="s">
        <v>5</v>
      </c>
    </row>
    <row r="704" spans="1:5" ht="12.75">
      <c r="A704" s="35" t="s">
        <v>56</v>
      </c>
      <c r="E704" s="40" t="s">
        <v>57</v>
      </c>
    </row>
    <row r="705" spans="1:5" ht="12.75">
      <c r="A705" t="s">
        <v>58</v>
      </c>
      <c r="E705" s="39" t="s">
        <v>59</v>
      </c>
    </row>
    <row r="706" spans="1:16" ht="12.75">
      <c r="A706" t="s">
        <v>49</v>
      </c>
      <c s="34" t="s">
        <v>1194</v>
      </c>
      <c s="34" t="s">
        <v>1195</v>
      </c>
      <c s="35" t="s">
        <v>5</v>
      </c>
      <c s="6" t="s">
        <v>353</v>
      </c>
      <c s="36" t="s">
        <v>100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377</v>
      </c>
      <c>
        <f>(M706*21)/100</f>
      </c>
      <c t="s">
        <v>27</v>
      </c>
    </row>
    <row r="707" spans="1:5" ht="12.75">
      <c r="A707" s="35" t="s">
        <v>54</v>
      </c>
      <c r="E707" s="39" t="s">
        <v>5</v>
      </c>
    </row>
    <row r="708" spans="1:5" ht="12.75">
      <c r="A708" s="35" t="s">
        <v>56</v>
      </c>
      <c r="E708" s="40" t="s">
        <v>57</v>
      </c>
    </row>
    <row r="709" spans="1:5" ht="12.75">
      <c r="A709" t="s">
        <v>58</v>
      </c>
      <c r="E709" s="39" t="s">
        <v>59</v>
      </c>
    </row>
    <row r="710" spans="1:16" ht="25.5">
      <c r="A710" t="s">
        <v>49</v>
      </c>
      <c s="34" t="s">
        <v>1196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377</v>
      </c>
      <c>
        <f>(M710*21)/100</f>
      </c>
      <c t="s">
        <v>27</v>
      </c>
    </row>
    <row r="711" spans="1:5" ht="12.75">
      <c r="A711" s="35" t="s">
        <v>54</v>
      </c>
      <c r="E711" s="39" t="s">
        <v>5</v>
      </c>
    </row>
    <row r="712" spans="1:5" ht="12.75">
      <c r="A712" s="35" t="s">
        <v>56</v>
      </c>
      <c r="E712" s="40" t="s">
        <v>57</v>
      </c>
    </row>
    <row r="713" spans="1:5" ht="12.75">
      <c r="A713" t="s">
        <v>58</v>
      </c>
      <c r="E713" s="39" t="s">
        <v>59</v>
      </c>
    </row>
    <row r="714" spans="1:16" ht="38.25">
      <c r="A714" t="s">
        <v>49</v>
      </c>
      <c s="34" t="s">
        <v>1197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377</v>
      </c>
      <c>
        <f>(M714*21)/100</f>
      </c>
      <c t="s">
        <v>27</v>
      </c>
    </row>
    <row r="715" spans="1:5" ht="12.75">
      <c r="A715" s="35" t="s">
        <v>54</v>
      </c>
      <c r="E715" s="39" t="s">
        <v>5</v>
      </c>
    </row>
    <row r="716" spans="1:5" ht="12.75">
      <c r="A716" s="35" t="s">
        <v>56</v>
      </c>
      <c r="E716" s="40" t="s">
        <v>57</v>
      </c>
    </row>
    <row r="717" spans="1:5" ht="12.75">
      <c r="A717" t="s">
        <v>58</v>
      </c>
      <c r="E717" s="39" t="s">
        <v>59</v>
      </c>
    </row>
    <row r="718" spans="1:16" ht="12.75">
      <c r="A718" t="s">
        <v>49</v>
      </c>
      <c s="34" t="s">
        <v>1198</v>
      </c>
      <c s="34" t="s">
        <v>1199</v>
      </c>
      <c s="35" t="s">
        <v>5</v>
      </c>
      <c s="6" t="s">
        <v>1200</v>
      </c>
      <c s="36" t="s">
        <v>100</v>
      </c>
      <c s="37">
        <v>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373</v>
      </c>
      <c>
        <f>(M718*21)/100</f>
      </c>
      <c t="s">
        <v>27</v>
      </c>
    </row>
    <row r="719" spans="1:5" ht="12.75">
      <c r="A719" s="35" t="s">
        <v>54</v>
      </c>
      <c r="E719" s="39" t="s">
        <v>5</v>
      </c>
    </row>
    <row r="720" spans="1:5" ht="12.75">
      <c r="A720" s="35" t="s">
        <v>56</v>
      </c>
      <c r="E720" s="40" t="s">
        <v>57</v>
      </c>
    </row>
    <row r="721" spans="1:5" ht="76.5">
      <c r="A721" t="s">
        <v>58</v>
      </c>
      <c r="E721" s="39" t="s">
        <v>1201</v>
      </c>
    </row>
    <row r="722" spans="1:16" ht="12.75">
      <c r="A722" t="s">
        <v>49</v>
      </c>
      <c s="34" t="s">
        <v>1202</v>
      </c>
      <c s="34" t="s">
        <v>1203</v>
      </c>
      <c s="35" t="s">
        <v>5</v>
      </c>
      <c s="6" t="s">
        <v>1204</v>
      </c>
      <c s="36" t="s">
        <v>100</v>
      </c>
      <c s="37">
        <v>2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377</v>
      </c>
      <c>
        <f>(M722*21)/100</f>
      </c>
      <c t="s">
        <v>27</v>
      </c>
    </row>
    <row r="723" spans="1:5" ht="12.75">
      <c r="A723" s="35" t="s">
        <v>54</v>
      </c>
      <c r="E723" s="39" t="s">
        <v>5</v>
      </c>
    </row>
    <row r="724" spans="1:5" ht="12.75">
      <c r="A724" s="35" t="s">
        <v>56</v>
      </c>
      <c r="E724" s="40" t="s">
        <v>57</v>
      </c>
    </row>
    <row r="725" spans="1:5" ht="12.75">
      <c r="A725" t="s">
        <v>58</v>
      </c>
      <c r="E725" s="39" t="s">
        <v>59</v>
      </c>
    </row>
    <row r="726" spans="1:16" ht="12.75">
      <c r="A726" t="s">
        <v>49</v>
      </c>
      <c s="34" t="s">
        <v>1205</v>
      </c>
      <c s="34" t="s">
        <v>1206</v>
      </c>
      <c s="35" t="s">
        <v>5</v>
      </c>
      <c s="6" t="s">
        <v>1207</v>
      </c>
      <c s="36" t="s">
        <v>100</v>
      </c>
      <c s="37">
        <v>10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377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56</v>
      </c>
      <c r="E728" s="40" t="s">
        <v>57</v>
      </c>
    </row>
    <row r="729" spans="1:5" ht="12.75">
      <c r="A729" t="s">
        <v>58</v>
      </c>
      <c r="E729" s="39" t="s">
        <v>59</v>
      </c>
    </row>
    <row r="730" spans="1:16" ht="12.75">
      <c r="A730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100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377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56</v>
      </c>
      <c r="E732" s="40" t="s">
        <v>57</v>
      </c>
    </row>
    <row r="733" spans="1:5" ht="12.75">
      <c r="A733" t="s">
        <v>58</v>
      </c>
      <c r="E733" s="39" t="s">
        <v>59</v>
      </c>
    </row>
    <row r="734" spans="1:16" ht="12.75">
      <c r="A734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100</v>
      </c>
      <c s="37">
        <v>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377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56</v>
      </c>
      <c r="E736" s="40" t="s">
        <v>57</v>
      </c>
    </row>
    <row r="737" spans="1:5" ht="12.75">
      <c r="A737" t="s">
        <v>58</v>
      </c>
      <c r="E737" s="39" t="s">
        <v>59</v>
      </c>
    </row>
    <row r="738" spans="1:16" ht="12.75">
      <c r="A738" t="s">
        <v>49</v>
      </c>
      <c s="34" t="s">
        <v>1214</v>
      </c>
      <c s="34" t="s">
        <v>1215</v>
      </c>
      <c s="35" t="s">
        <v>5</v>
      </c>
      <c s="6" t="s">
        <v>1216</v>
      </c>
      <c s="36" t="s">
        <v>100</v>
      </c>
      <c s="37">
        <v>30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377</v>
      </c>
      <c>
        <f>(M738*21)/100</f>
      </c>
      <c t="s">
        <v>27</v>
      </c>
    </row>
    <row r="739" spans="1:5" ht="12.75">
      <c r="A739" s="35" t="s">
        <v>54</v>
      </c>
      <c r="E739" s="39" t="s">
        <v>5</v>
      </c>
    </row>
    <row r="740" spans="1:5" ht="12.75">
      <c r="A740" s="35" t="s">
        <v>56</v>
      </c>
      <c r="E740" s="40" t="s">
        <v>57</v>
      </c>
    </row>
    <row r="741" spans="1:5" ht="12.75">
      <c r="A741" t="s">
        <v>58</v>
      </c>
      <c r="E741" s="39" t="s">
        <v>59</v>
      </c>
    </row>
    <row r="742" spans="1:16" ht="12.75">
      <c r="A742" t="s">
        <v>49</v>
      </c>
      <c s="34" t="s">
        <v>1217</v>
      </c>
      <c s="34" t="s">
        <v>1218</v>
      </c>
      <c s="35" t="s">
        <v>5</v>
      </c>
      <c s="6" t="s">
        <v>1219</v>
      </c>
      <c s="36" t="s">
        <v>100</v>
      </c>
      <c s="37">
        <v>2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377</v>
      </c>
      <c>
        <f>(M742*21)/100</f>
      </c>
      <c t="s">
        <v>27</v>
      </c>
    </row>
    <row r="743" spans="1:5" ht="12.75">
      <c r="A743" s="35" t="s">
        <v>54</v>
      </c>
      <c r="E743" s="39" t="s">
        <v>5</v>
      </c>
    </row>
    <row r="744" spans="1:5" ht="12.75">
      <c r="A744" s="35" t="s">
        <v>56</v>
      </c>
      <c r="E744" s="40" t="s">
        <v>57</v>
      </c>
    </row>
    <row r="745" spans="1:5" ht="12.75">
      <c r="A745" t="s">
        <v>58</v>
      </c>
      <c r="E745" s="39" t="s">
        <v>59</v>
      </c>
    </row>
    <row r="746" spans="1:16" ht="12.75">
      <c r="A746" t="s">
        <v>49</v>
      </c>
      <c s="34" t="s">
        <v>1220</v>
      </c>
      <c s="34" t="s">
        <v>1221</v>
      </c>
      <c s="35" t="s">
        <v>5</v>
      </c>
      <c s="6" t="s">
        <v>1222</v>
      </c>
      <c s="36" t="s">
        <v>100</v>
      </c>
      <c s="37">
        <v>60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377</v>
      </c>
      <c>
        <f>(M746*21)/100</f>
      </c>
      <c t="s">
        <v>27</v>
      </c>
    </row>
    <row r="747" spans="1:5" ht="12.75">
      <c r="A747" s="35" t="s">
        <v>54</v>
      </c>
      <c r="E747" s="39" t="s">
        <v>5</v>
      </c>
    </row>
    <row r="748" spans="1:5" ht="12.75">
      <c r="A748" s="35" t="s">
        <v>56</v>
      </c>
      <c r="E748" s="40" t="s">
        <v>57</v>
      </c>
    </row>
    <row r="749" spans="1:5" ht="12.75">
      <c r="A749" t="s">
        <v>58</v>
      </c>
      <c r="E749" s="39" t="s">
        <v>59</v>
      </c>
    </row>
    <row r="750" spans="1:16" ht="12.75">
      <c r="A750" t="s">
        <v>49</v>
      </c>
      <c s="34" t="s">
        <v>1223</v>
      </c>
      <c s="34" t="s">
        <v>1224</v>
      </c>
      <c s="35" t="s">
        <v>5</v>
      </c>
      <c s="6" t="s">
        <v>1225</v>
      </c>
      <c s="36" t="s">
        <v>100</v>
      </c>
      <c s="37">
        <v>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377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12.75">
      <c r="A752" s="35" t="s">
        <v>56</v>
      </c>
      <c r="E752" s="40" t="s">
        <v>57</v>
      </c>
    </row>
    <row r="753" spans="1:5" ht="12.75">
      <c r="A753" t="s">
        <v>58</v>
      </c>
      <c r="E753" s="39" t="s">
        <v>59</v>
      </c>
    </row>
    <row r="754" spans="1:16" ht="12.75">
      <c r="A754" t="s">
        <v>49</v>
      </c>
      <c s="34" t="s">
        <v>1226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377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12.75">
      <c r="A756" s="35" t="s">
        <v>56</v>
      </c>
      <c r="E756" s="40" t="s">
        <v>57</v>
      </c>
    </row>
    <row r="757" spans="1:5" ht="12.75">
      <c r="A757" t="s">
        <v>58</v>
      </c>
      <c r="E757" s="39" t="s">
        <v>59</v>
      </c>
    </row>
    <row r="758" spans="1:16" ht="25.5">
      <c r="A758" t="s">
        <v>49</v>
      </c>
      <c s="34" t="s">
        <v>1227</v>
      </c>
      <c s="34" t="s">
        <v>640</v>
      </c>
      <c s="35" t="s">
        <v>5</v>
      </c>
      <c s="6" t="s">
        <v>641</v>
      </c>
      <c s="36" t="s">
        <v>93</v>
      </c>
      <c s="37">
        <v>40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377</v>
      </c>
      <c>
        <f>(M758*21)/100</f>
      </c>
      <c t="s">
        <v>27</v>
      </c>
    </row>
    <row r="759" spans="1:5" ht="12.75">
      <c r="A759" s="35" t="s">
        <v>54</v>
      </c>
      <c r="E759" s="39" t="s">
        <v>5</v>
      </c>
    </row>
    <row r="760" spans="1:5" ht="12.75">
      <c r="A760" s="35" t="s">
        <v>56</v>
      </c>
      <c r="E760" s="40" t="s">
        <v>57</v>
      </c>
    </row>
    <row r="761" spans="1:5" ht="12.75">
      <c r="A761" t="s">
        <v>58</v>
      </c>
      <c r="E761" s="39" t="s">
        <v>59</v>
      </c>
    </row>
    <row r="762" spans="1:16" ht="25.5">
      <c r="A762" t="s">
        <v>49</v>
      </c>
      <c s="34" t="s">
        <v>1228</v>
      </c>
      <c s="34" t="s">
        <v>642</v>
      </c>
      <c s="35" t="s">
        <v>5</v>
      </c>
      <c s="6" t="s">
        <v>643</v>
      </c>
      <c s="36" t="s">
        <v>100</v>
      </c>
      <c s="37">
        <v>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377</v>
      </c>
      <c>
        <f>(M762*21)/100</f>
      </c>
      <c t="s">
        <v>27</v>
      </c>
    </row>
    <row r="763" spans="1:5" ht="12.75">
      <c r="A763" s="35" t="s">
        <v>54</v>
      </c>
      <c r="E763" s="39" t="s">
        <v>5</v>
      </c>
    </row>
    <row r="764" spans="1:5" ht="12.75">
      <c r="A764" s="35" t="s">
        <v>56</v>
      </c>
      <c r="E764" s="40" t="s">
        <v>57</v>
      </c>
    </row>
    <row r="765" spans="1:5" ht="12.75">
      <c r="A765" t="s">
        <v>58</v>
      </c>
      <c r="E765" s="39" t="s">
        <v>59</v>
      </c>
    </row>
    <row r="766" spans="1:16" ht="12.75">
      <c r="A766" t="s">
        <v>49</v>
      </c>
      <c s="34" t="s">
        <v>1229</v>
      </c>
      <c s="34" t="s">
        <v>543</v>
      </c>
      <c s="35" t="s">
        <v>5</v>
      </c>
      <c s="6" t="s">
        <v>544</v>
      </c>
      <c s="36" t="s">
        <v>93</v>
      </c>
      <c s="37">
        <v>60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377</v>
      </c>
      <c>
        <f>(M766*21)/100</f>
      </c>
      <c t="s">
        <v>27</v>
      </c>
    </row>
    <row r="767" spans="1:5" ht="12.75">
      <c r="A767" s="35" t="s">
        <v>54</v>
      </c>
      <c r="E767" s="39" t="s">
        <v>5</v>
      </c>
    </row>
    <row r="768" spans="1:5" ht="12.75">
      <c r="A768" s="35" t="s">
        <v>56</v>
      </c>
      <c r="E768" s="40" t="s">
        <v>57</v>
      </c>
    </row>
    <row r="769" spans="1:5" ht="12.75">
      <c r="A769" t="s">
        <v>58</v>
      </c>
      <c r="E769" s="39" t="s">
        <v>59</v>
      </c>
    </row>
    <row r="770" spans="1:16" ht="25.5">
      <c r="A770" t="s">
        <v>49</v>
      </c>
      <c s="34" t="s">
        <v>1230</v>
      </c>
      <c s="34" t="s">
        <v>883</v>
      </c>
      <c s="35" t="s">
        <v>5</v>
      </c>
      <c s="6" t="s">
        <v>884</v>
      </c>
      <c s="36" t="s">
        <v>100</v>
      </c>
      <c s="37">
        <v>8</v>
      </c>
      <c s="36">
        <v>0</v>
      </c>
      <c s="36">
        <f>ROUND(G770*H770,6)</f>
      </c>
      <c r="L770" s="38">
        <v>0</v>
      </c>
      <c s="32">
        <f>ROUND(ROUND(L770,2)*ROUND(G770,3),2)</f>
      </c>
      <c s="36" t="s">
        <v>377</v>
      </c>
      <c>
        <f>(M770*21)/100</f>
      </c>
      <c t="s">
        <v>27</v>
      </c>
    </row>
    <row r="771" spans="1:5" ht="12.75">
      <c r="A771" s="35" t="s">
        <v>54</v>
      </c>
      <c r="E771" s="39" t="s">
        <v>5</v>
      </c>
    </row>
    <row r="772" spans="1:5" ht="12.75">
      <c r="A772" s="35" t="s">
        <v>56</v>
      </c>
      <c r="E772" s="40" t="s">
        <v>57</v>
      </c>
    </row>
    <row r="773" spans="1:5" ht="12.75">
      <c r="A773" t="s">
        <v>58</v>
      </c>
      <c r="E773" s="39" t="s">
        <v>59</v>
      </c>
    </row>
    <row r="774" spans="1:16" ht="12.75">
      <c r="A774" t="s">
        <v>49</v>
      </c>
      <c s="34" t="s">
        <v>1231</v>
      </c>
      <c s="34" t="s">
        <v>126</v>
      </c>
      <c s="35" t="s">
        <v>5</v>
      </c>
      <c s="6" t="s">
        <v>127</v>
      </c>
      <c s="36" t="s">
        <v>93</v>
      </c>
      <c s="37">
        <v>40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377</v>
      </c>
      <c>
        <f>(M774*21)/100</f>
      </c>
      <c t="s">
        <v>27</v>
      </c>
    </row>
    <row r="775" spans="1:5" ht="12.75">
      <c r="A775" s="35" t="s">
        <v>54</v>
      </c>
      <c r="E775" s="39" t="s">
        <v>5</v>
      </c>
    </row>
    <row r="776" spans="1:5" ht="12.75">
      <c r="A776" s="35" t="s">
        <v>56</v>
      </c>
      <c r="E776" s="40" t="s">
        <v>57</v>
      </c>
    </row>
    <row r="777" spans="1:5" ht="12.75">
      <c r="A777" t="s">
        <v>58</v>
      </c>
      <c r="E777" s="39" t="s">
        <v>59</v>
      </c>
    </row>
    <row r="778" spans="1:16" ht="25.5">
      <c r="A778" t="s">
        <v>49</v>
      </c>
      <c s="34" t="s">
        <v>1232</v>
      </c>
      <c s="34" t="s">
        <v>1233</v>
      </c>
      <c s="35" t="s">
        <v>5</v>
      </c>
      <c s="6" t="s">
        <v>1234</v>
      </c>
      <c s="36" t="s">
        <v>100</v>
      </c>
      <c s="37">
        <v>4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377</v>
      </c>
      <c>
        <f>(M778*21)/100</f>
      </c>
      <c t="s">
        <v>27</v>
      </c>
    </row>
    <row r="779" spans="1:5" ht="12.75">
      <c r="A779" s="35" t="s">
        <v>54</v>
      </c>
      <c r="E779" s="39" t="s">
        <v>5</v>
      </c>
    </row>
    <row r="780" spans="1:5" ht="12.75">
      <c r="A780" s="35" t="s">
        <v>56</v>
      </c>
      <c r="E780" s="40" t="s">
        <v>57</v>
      </c>
    </row>
    <row r="781" spans="1:5" ht="12.75">
      <c r="A781" t="s">
        <v>58</v>
      </c>
      <c r="E781" s="39" t="s">
        <v>59</v>
      </c>
    </row>
    <row r="782" spans="1:16" ht="12.75">
      <c r="A782" t="s">
        <v>49</v>
      </c>
      <c s="34" t="s">
        <v>1235</v>
      </c>
      <c s="34" t="s">
        <v>1236</v>
      </c>
      <c s="35" t="s">
        <v>5</v>
      </c>
      <c s="6" t="s">
        <v>1237</v>
      </c>
      <c s="36" t="s">
        <v>93</v>
      </c>
      <c s="37">
        <v>20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377</v>
      </c>
      <c>
        <f>(M782*21)/100</f>
      </c>
      <c t="s">
        <v>27</v>
      </c>
    </row>
    <row r="783" spans="1:5" ht="12.75">
      <c r="A783" s="35" t="s">
        <v>54</v>
      </c>
      <c r="E783" s="39" t="s">
        <v>5</v>
      </c>
    </row>
    <row r="784" spans="1:5" ht="12.75">
      <c r="A784" s="35" t="s">
        <v>56</v>
      </c>
      <c r="E784" s="40" t="s">
        <v>57</v>
      </c>
    </row>
    <row r="785" spans="1:5" ht="12.75">
      <c r="A785" t="s">
        <v>58</v>
      </c>
      <c r="E785" s="39" t="s">
        <v>59</v>
      </c>
    </row>
    <row r="786" spans="1:16" ht="25.5">
      <c r="A786" t="s">
        <v>49</v>
      </c>
      <c s="34" t="s">
        <v>1238</v>
      </c>
      <c s="34" t="s">
        <v>1239</v>
      </c>
      <c s="35" t="s">
        <v>5</v>
      </c>
      <c s="6" t="s">
        <v>1240</v>
      </c>
      <c s="36" t="s">
        <v>100</v>
      </c>
      <c s="37">
        <v>4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377</v>
      </c>
      <c>
        <f>(M786*21)/100</f>
      </c>
      <c t="s">
        <v>27</v>
      </c>
    </row>
    <row r="787" spans="1:5" ht="12.75">
      <c r="A787" s="35" t="s">
        <v>54</v>
      </c>
      <c r="E787" s="39" t="s">
        <v>5</v>
      </c>
    </row>
    <row r="788" spans="1:5" ht="12.75">
      <c r="A788" s="35" t="s">
        <v>56</v>
      </c>
      <c r="E788" s="40" t="s">
        <v>57</v>
      </c>
    </row>
    <row r="789" spans="1:5" ht="12.75">
      <c r="A789" t="s">
        <v>58</v>
      </c>
      <c r="E789" s="39" t="s">
        <v>59</v>
      </c>
    </row>
    <row r="790" spans="1:16" ht="12.75">
      <c r="A790" t="s">
        <v>49</v>
      </c>
      <c s="34" t="s">
        <v>1241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377</v>
      </c>
      <c>
        <f>(M790*21)/100</f>
      </c>
      <c t="s">
        <v>27</v>
      </c>
    </row>
    <row r="791" spans="1:5" ht="12.75">
      <c r="A791" s="35" t="s">
        <v>54</v>
      </c>
      <c r="E791" s="39" t="s">
        <v>5</v>
      </c>
    </row>
    <row r="792" spans="1:5" ht="12.75">
      <c r="A792" s="35" t="s">
        <v>56</v>
      </c>
      <c r="E792" s="40" t="s">
        <v>57</v>
      </c>
    </row>
    <row r="793" spans="1:5" ht="12.75">
      <c r="A793" t="s">
        <v>58</v>
      </c>
      <c r="E793" s="39" t="s">
        <v>59</v>
      </c>
    </row>
    <row r="794" spans="1:16" ht="12.75">
      <c r="A794" t="s">
        <v>49</v>
      </c>
      <c s="34" t="s">
        <v>1242</v>
      </c>
      <c s="34" t="s">
        <v>481</v>
      </c>
      <c s="35" t="s">
        <v>5</v>
      </c>
      <c s="6" t="s">
        <v>482</v>
      </c>
      <c s="36" t="s">
        <v>100</v>
      </c>
      <c s="37">
        <v>4</v>
      </c>
      <c s="36">
        <v>0</v>
      </c>
      <c s="36">
        <f>ROUND(G794*H794,6)</f>
      </c>
      <c r="L794" s="38">
        <v>0</v>
      </c>
      <c s="32">
        <f>ROUND(ROUND(L794,2)*ROUND(G794,3),2)</f>
      </c>
      <c s="36" t="s">
        <v>377</v>
      </c>
      <c>
        <f>(M794*21)/100</f>
      </c>
      <c t="s">
        <v>27</v>
      </c>
    </row>
    <row r="795" spans="1:5" ht="12.75">
      <c r="A795" s="35" t="s">
        <v>54</v>
      </c>
      <c r="E795" s="39" t="s">
        <v>5</v>
      </c>
    </row>
    <row r="796" spans="1:5" ht="12.75">
      <c r="A796" s="35" t="s">
        <v>56</v>
      </c>
      <c r="E796" s="40" t="s">
        <v>57</v>
      </c>
    </row>
    <row r="797" spans="1:5" ht="12.75">
      <c r="A797" t="s">
        <v>58</v>
      </c>
      <c r="E797" s="39" t="s">
        <v>59</v>
      </c>
    </row>
    <row r="798" spans="1:16" ht="12.75">
      <c r="A798" t="s">
        <v>49</v>
      </c>
      <c s="34" t="s">
        <v>1243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377</v>
      </c>
      <c>
        <f>(M798*21)/100</f>
      </c>
      <c t="s">
        <v>27</v>
      </c>
    </row>
    <row r="799" spans="1:5" ht="12.75">
      <c r="A799" s="35" t="s">
        <v>54</v>
      </c>
      <c r="E799" s="39" t="s">
        <v>5</v>
      </c>
    </row>
    <row r="800" spans="1:5" ht="12.75">
      <c r="A800" s="35" t="s">
        <v>56</v>
      </c>
      <c r="E800" s="40" t="s">
        <v>57</v>
      </c>
    </row>
    <row r="801" spans="1:5" ht="12.75">
      <c r="A801" t="s">
        <v>58</v>
      </c>
      <c r="E801" s="39" t="s">
        <v>59</v>
      </c>
    </row>
    <row r="802" spans="1:16" ht="12.75">
      <c r="A802" t="s">
        <v>49</v>
      </c>
      <c s="34" t="s">
        <v>1244</v>
      </c>
      <c s="34" t="s">
        <v>971</v>
      </c>
      <c s="35" t="s">
        <v>5</v>
      </c>
      <c s="6" t="s">
        <v>972</v>
      </c>
      <c s="36" t="s">
        <v>100</v>
      </c>
      <c s="37">
        <v>2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377</v>
      </c>
      <c>
        <f>(M802*21)/100</f>
      </c>
      <c t="s">
        <v>27</v>
      </c>
    </row>
    <row r="803" spans="1:5" ht="12.75">
      <c r="A803" s="35" t="s">
        <v>54</v>
      </c>
      <c r="E803" s="39" t="s">
        <v>5</v>
      </c>
    </row>
    <row r="804" spans="1:5" ht="12.75">
      <c r="A804" s="35" t="s">
        <v>56</v>
      </c>
      <c r="E804" s="40" t="s">
        <v>57</v>
      </c>
    </row>
    <row r="805" spans="1:5" ht="12.75">
      <c r="A805" t="s">
        <v>58</v>
      </c>
      <c r="E805" s="39" t="s">
        <v>59</v>
      </c>
    </row>
    <row r="806" spans="1:16" ht="12.75">
      <c r="A806" t="s">
        <v>49</v>
      </c>
      <c s="34" t="s">
        <v>1245</v>
      </c>
      <c s="34" t="s">
        <v>1246</v>
      </c>
      <c s="35" t="s">
        <v>5</v>
      </c>
      <c s="6" t="s">
        <v>1247</v>
      </c>
      <c s="36" t="s">
        <v>100</v>
      </c>
      <c s="37">
        <v>2</v>
      </c>
      <c s="36">
        <v>0</v>
      </c>
      <c s="36">
        <f>ROUND(G806*H806,6)</f>
      </c>
      <c r="L806" s="38">
        <v>0</v>
      </c>
      <c s="32">
        <f>ROUND(ROUND(L806,2)*ROUND(G806,3),2)</f>
      </c>
      <c s="36" t="s">
        <v>377</v>
      </c>
      <c>
        <f>(M806*21)/100</f>
      </c>
      <c t="s">
        <v>27</v>
      </c>
    </row>
    <row r="807" spans="1:5" ht="12.75">
      <c r="A807" s="35" t="s">
        <v>54</v>
      </c>
      <c r="E807" s="39" t="s">
        <v>5</v>
      </c>
    </row>
    <row r="808" spans="1:5" ht="12.75">
      <c r="A808" s="35" t="s">
        <v>56</v>
      </c>
      <c r="E808" s="40" t="s">
        <v>57</v>
      </c>
    </row>
    <row r="809" spans="1:5" ht="12.75">
      <c r="A809" t="s">
        <v>58</v>
      </c>
      <c r="E809" s="39" t="s">
        <v>59</v>
      </c>
    </row>
    <row r="810" spans="1:16" ht="12.75">
      <c r="A810" t="s">
        <v>49</v>
      </c>
      <c s="34" t="s">
        <v>1248</v>
      </c>
      <c s="34" t="s">
        <v>405</v>
      </c>
      <c s="35" t="s">
        <v>5</v>
      </c>
      <c s="6" t="s">
        <v>406</v>
      </c>
      <c s="36" t="s">
        <v>100</v>
      </c>
      <c s="37">
        <v>10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377</v>
      </c>
      <c>
        <f>(M810*21)/100</f>
      </c>
      <c t="s">
        <v>27</v>
      </c>
    </row>
    <row r="811" spans="1:5" ht="12.75">
      <c r="A811" s="35" t="s">
        <v>54</v>
      </c>
      <c r="E811" s="39" t="s">
        <v>5</v>
      </c>
    </row>
    <row r="812" spans="1:5" ht="12.75">
      <c r="A812" s="35" t="s">
        <v>56</v>
      </c>
      <c r="E812" s="40" t="s">
        <v>57</v>
      </c>
    </row>
    <row r="813" spans="1:5" ht="12.75">
      <c r="A813" t="s">
        <v>58</v>
      </c>
      <c r="E813" s="39" t="s">
        <v>59</v>
      </c>
    </row>
    <row r="814" spans="1:16" ht="25.5">
      <c r="A814" t="s">
        <v>49</v>
      </c>
      <c s="34" t="s">
        <v>1249</v>
      </c>
      <c s="34" t="s">
        <v>1250</v>
      </c>
      <c s="35" t="s">
        <v>5</v>
      </c>
      <c s="6" t="s">
        <v>1251</v>
      </c>
      <c s="36" t="s">
        <v>93</v>
      </c>
      <c s="37">
        <v>160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377</v>
      </c>
      <c>
        <f>(M814*21)/100</f>
      </c>
      <c t="s">
        <v>27</v>
      </c>
    </row>
    <row r="815" spans="1:5" ht="12.75">
      <c r="A815" s="35" t="s">
        <v>54</v>
      </c>
      <c r="E815" s="39" t="s">
        <v>5</v>
      </c>
    </row>
    <row r="816" spans="1:5" ht="12.75">
      <c r="A816" s="35" t="s">
        <v>56</v>
      </c>
      <c r="E816" s="40" t="s">
        <v>57</v>
      </c>
    </row>
    <row r="817" spans="1:5" ht="12.75">
      <c r="A817" t="s">
        <v>58</v>
      </c>
      <c r="E817" s="39" t="s">
        <v>59</v>
      </c>
    </row>
    <row r="818" spans="1:16" ht="12.75">
      <c r="A818" t="s">
        <v>49</v>
      </c>
      <c s="34" t="s">
        <v>1252</v>
      </c>
      <c s="34" t="s">
        <v>1253</v>
      </c>
      <c s="35" t="s">
        <v>5</v>
      </c>
      <c s="6" t="s">
        <v>1254</v>
      </c>
      <c s="36" t="s">
        <v>93</v>
      </c>
      <c s="37">
        <v>80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377</v>
      </c>
      <c>
        <f>(M818*21)/100</f>
      </c>
      <c t="s">
        <v>27</v>
      </c>
    </row>
    <row r="819" spans="1:5" ht="12.75">
      <c r="A819" s="35" t="s">
        <v>54</v>
      </c>
      <c r="E819" s="39" t="s">
        <v>5</v>
      </c>
    </row>
    <row r="820" spans="1:5" ht="12.75">
      <c r="A820" s="35" t="s">
        <v>56</v>
      </c>
      <c r="E820" s="40" t="s">
        <v>57</v>
      </c>
    </row>
    <row r="821" spans="1:5" ht="12.75">
      <c r="A821" t="s">
        <v>58</v>
      </c>
      <c r="E821" s="39" t="s">
        <v>59</v>
      </c>
    </row>
    <row r="822" spans="1:16" ht="12.75">
      <c r="A822" t="s">
        <v>49</v>
      </c>
      <c s="34" t="s">
        <v>1255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377</v>
      </c>
      <c>
        <f>(M822*21)/100</f>
      </c>
      <c t="s">
        <v>27</v>
      </c>
    </row>
    <row r="823" spans="1:5" ht="12.75">
      <c r="A823" s="35" t="s">
        <v>54</v>
      </c>
      <c r="E823" s="39" t="s">
        <v>5</v>
      </c>
    </row>
    <row r="824" spans="1:5" ht="12.75">
      <c r="A824" s="35" t="s">
        <v>56</v>
      </c>
      <c r="E824" s="40" t="s">
        <v>57</v>
      </c>
    </row>
    <row r="825" spans="1:5" ht="12.75">
      <c r="A825" t="s">
        <v>58</v>
      </c>
      <c r="E825" s="39" t="s">
        <v>59</v>
      </c>
    </row>
    <row r="826" spans="1:16" ht="12.75">
      <c r="A826" t="s">
        <v>49</v>
      </c>
      <c s="34" t="s">
        <v>1256</v>
      </c>
      <c s="34" t="s">
        <v>1257</v>
      </c>
      <c s="35" t="s">
        <v>5</v>
      </c>
      <c s="6" t="s">
        <v>1258</v>
      </c>
      <c s="36" t="s">
        <v>100</v>
      </c>
      <c s="37">
        <v>200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377</v>
      </c>
      <c>
        <f>(M826*21)/100</f>
      </c>
      <c t="s">
        <v>27</v>
      </c>
    </row>
    <row r="827" spans="1:5" ht="12.75">
      <c r="A827" s="35" t="s">
        <v>54</v>
      </c>
      <c r="E827" s="39" t="s">
        <v>5</v>
      </c>
    </row>
    <row r="828" spans="1:5" ht="12.75">
      <c r="A828" s="35" t="s">
        <v>56</v>
      </c>
      <c r="E828" s="40" t="s">
        <v>57</v>
      </c>
    </row>
    <row r="829" spans="1:5" ht="12.75">
      <c r="A829" t="s">
        <v>58</v>
      </c>
      <c r="E829" s="39" t="s">
        <v>59</v>
      </c>
    </row>
    <row r="830" spans="1:16" ht="12.75">
      <c r="A830" t="s">
        <v>49</v>
      </c>
      <c s="34" t="s">
        <v>1259</v>
      </c>
      <c s="34" t="s">
        <v>1260</v>
      </c>
      <c s="35" t="s">
        <v>5</v>
      </c>
      <c s="6" t="s">
        <v>1261</v>
      </c>
      <c s="36" t="s">
        <v>79</v>
      </c>
      <c s="37">
        <v>2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377</v>
      </c>
      <c>
        <f>(M830*21)/100</f>
      </c>
      <c t="s">
        <v>27</v>
      </c>
    </row>
    <row r="831" spans="1:5" ht="12.75">
      <c r="A831" s="35" t="s">
        <v>54</v>
      </c>
      <c r="E831" s="39" t="s">
        <v>5</v>
      </c>
    </row>
    <row r="832" spans="1:5" ht="12.75">
      <c r="A832" s="35" t="s">
        <v>56</v>
      </c>
      <c r="E832" s="40" t="s">
        <v>57</v>
      </c>
    </row>
    <row r="833" spans="1:5" ht="12.75">
      <c r="A833" t="s">
        <v>58</v>
      </c>
      <c r="E833" s="39" t="s">
        <v>59</v>
      </c>
    </row>
    <row r="834" spans="1:16" ht="12.75">
      <c r="A834" t="s">
        <v>49</v>
      </c>
      <c s="34" t="s">
        <v>1262</v>
      </c>
      <c s="34" t="s">
        <v>409</v>
      </c>
      <c s="35" t="s">
        <v>5</v>
      </c>
      <c s="6" t="s">
        <v>410</v>
      </c>
      <c s="36" t="s">
        <v>100</v>
      </c>
      <c s="37">
        <v>2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377</v>
      </c>
      <c>
        <f>(M834*21)/100</f>
      </c>
      <c t="s">
        <v>27</v>
      </c>
    </row>
    <row r="835" spans="1:5" ht="12.75">
      <c r="A835" s="35" t="s">
        <v>54</v>
      </c>
      <c r="E835" s="39" t="s">
        <v>5</v>
      </c>
    </row>
    <row r="836" spans="1:5" ht="12.75">
      <c r="A836" s="35" t="s">
        <v>56</v>
      </c>
      <c r="E836" s="40" t="s">
        <v>57</v>
      </c>
    </row>
    <row r="837" spans="1:5" ht="12.75">
      <c r="A837" t="s">
        <v>58</v>
      </c>
      <c r="E837" s="39" t="s">
        <v>59</v>
      </c>
    </row>
    <row r="838" spans="1:16" ht="12.75">
      <c r="A838" t="s">
        <v>49</v>
      </c>
      <c s="34" t="s">
        <v>1263</v>
      </c>
      <c s="34" t="s">
        <v>120</v>
      </c>
      <c s="35" t="s">
        <v>5</v>
      </c>
      <c s="6" t="s">
        <v>121</v>
      </c>
      <c s="36" t="s">
        <v>93</v>
      </c>
      <c s="37">
        <v>160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377</v>
      </c>
      <c>
        <f>(M838*21)/100</f>
      </c>
      <c t="s">
        <v>27</v>
      </c>
    </row>
    <row r="839" spans="1:5" ht="12.75">
      <c r="A839" s="35" t="s">
        <v>54</v>
      </c>
      <c r="E839" s="39" t="s">
        <v>5</v>
      </c>
    </row>
    <row r="840" spans="1:5" ht="12.75">
      <c r="A840" s="35" t="s">
        <v>56</v>
      </c>
      <c r="E840" s="40" t="s">
        <v>57</v>
      </c>
    </row>
    <row r="841" spans="1:5" ht="12.75">
      <c r="A841" t="s">
        <v>58</v>
      </c>
      <c r="E841" s="39" t="s">
        <v>59</v>
      </c>
    </row>
    <row r="842" spans="1:13" ht="12.75">
      <c r="A842" t="s">
        <v>46</v>
      </c>
      <c r="C842" s="31" t="s">
        <v>358</v>
      </c>
      <c r="E842" s="33" t="s">
        <v>564</v>
      </c>
      <c r="J842" s="32">
        <f>0</f>
      </c>
      <c s="32">
        <f>0</f>
      </c>
      <c s="32">
        <f>0+L843+L847+L851+L855+L859</f>
      </c>
      <c s="32">
        <f>0+M843+M847+M851+M855+M859</f>
      </c>
    </row>
    <row r="843" spans="1:16" ht="25.5">
      <c r="A843" t="s">
        <v>49</v>
      </c>
      <c s="34" t="s">
        <v>673</v>
      </c>
      <c s="34" t="s">
        <v>565</v>
      </c>
      <c s="35" t="s">
        <v>5</v>
      </c>
      <c s="6" t="s">
        <v>566</v>
      </c>
      <c s="36" t="s">
        <v>52</v>
      </c>
      <c s="37">
        <v>6</v>
      </c>
      <c s="36">
        <v>0</v>
      </c>
      <c s="36">
        <f>ROUND(G843*H843,6)</f>
      </c>
      <c r="L843" s="38">
        <v>0</v>
      </c>
      <c s="32">
        <f>ROUND(ROUND(L843,2)*ROUND(G843,3),2)</f>
      </c>
      <c s="36" t="s">
        <v>377</v>
      </c>
      <c>
        <f>(M843*21)/100</f>
      </c>
      <c t="s">
        <v>27</v>
      </c>
    </row>
    <row r="844" spans="1:5" ht="12.75">
      <c r="A844" s="35" t="s">
        <v>54</v>
      </c>
      <c r="E844" s="39" t="s">
        <v>5</v>
      </c>
    </row>
    <row r="845" spans="1:5" ht="12.75">
      <c r="A845" s="35" t="s">
        <v>56</v>
      </c>
      <c r="E845" s="40" t="s">
        <v>57</v>
      </c>
    </row>
    <row r="846" spans="1:5" ht="12.75">
      <c r="A846" t="s">
        <v>58</v>
      </c>
      <c r="E846" s="39" t="s">
        <v>59</v>
      </c>
    </row>
    <row r="847" spans="1:16" ht="25.5">
      <c r="A847" t="s">
        <v>49</v>
      </c>
      <c s="34" t="s">
        <v>676</v>
      </c>
      <c s="34" t="s">
        <v>567</v>
      </c>
      <c s="35" t="s">
        <v>5</v>
      </c>
      <c s="6" t="s">
        <v>568</v>
      </c>
      <c s="36" t="s">
        <v>52</v>
      </c>
      <c s="37">
        <v>0.2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377</v>
      </c>
      <c>
        <f>(M847*21)/100</f>
      </c>
      <c t="s">
        <v>27</v>
      </c>
    </row>
    <row r="848" spans="1:5" ht="12.75">
      <c r="A848" s="35" t="s">
        <v>54</v>
      </c>
      <c r="E848" s="39" t="s">
        <v>5</v>
      </c>
    </row>
    <row r="849" spans="1:5" ht="12.75">
      <c r="A849" s="35" t="s">
        <v>56</v>
      </c>
      <c r="E849" s="40" t="s">
        <v>57</v>
      </c>
    </row>
    <row r="850" spans="1:5" ht="12.75">
      <c r="A850" t="s">
        <v>58</v>
      </c>
      <c r="E850" s="39" t="s">
        <v>59</v>
      </c>
    </row>
    <row r="851" spans="1:16" ht="25.5">
      <c r="A851" t="s">
        <v>49</v>
      </c>
      <c s="34" t="s">
        <v>679</v>
      </c>
      <c s="34" t="s">
        <v>60</v>
      </c>
      <c s="35" t="s">
        <v>5</v>
      </c>
      <c s="6" t="s">
        <v>570</v>
      </c>
      <c s="36" t="s">
        <v>52</v>
      </c>
      <c s="37">
        <v>0.2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377</v>
      </c>
      <c>
        <f>(M851*21)/100</f>
      </c>
      <c t="s">
        <v>27</v>
      </c>
    </row>
    <row r="852" spans="1:5" ht="12.75">
      <c r="A852" s="35" t="s">
        <v>54</v>
      </c>
      <c r="E852" s="39" t="s">
        <v>5</v>
      </c>
    </row>
    <row r="853" spans="1:5" ht="12.75">
      <c r="A853" s="35" t="s">
        <v>56</v>
      </c>
      <c r="E853" s="40" t="s">
        <v>57</v>
      </c>
    </row>
    <row r="854" spans="1:5" ht="12.75">
      <c r="A854" t="s">
        <v>58</v>
      </c>
      <c r="E854" s="39" t="s">
        <v>59</v>
      </c>
    </row>
    <row r="855" spans="1:16" ht="25.5">
      <c r="A855" t="s">
        <v>49</v>
      </c>
      <c s="34" t="s">
        <v>680</v>
      </c>
      <c s="34" t="s">
        <v>572</v>
      </c>
      <c s="35" t="s">
        <v>5</v>
      </c>
      <c s="6" t="s">
        <v>573</v>
      </c>
      <c s="36" t="s">
        <v>52</v>
      </c>
      <c s="37">
        <v>0.1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377</v>
      </c>
      <c>
        <f>(M855*21)/100</f>
      </c>
      <c t="s">
        <v>27</v>
      </c>
    </row>
    <row r="856" spans="1:5" ht="12.75">
      <c r="A856" s="35" t="s">
        <v>54</v>
      </c>
      <c r="E856" s="39" t="s">
        <v>5</v>
      </c>
    </row>
    <row r="857" spans="1:5" ht="12.75">
      <c r="A857" s="35" t="s">
        <v>56</v>
      </c>
      <c r="E857" s="40" t="s">
        <v>57</v>
      </c>
    </row>
    <row r="858" spans="1:5" ht="12.75">
      <c r="A858" t="s">
        <v>58</v>
      </c>
      <c r="E858" s="39" t="s">
        <v>59</v>
      </c>
    </row>
    <row r="859" spans="1:16" ht="25.5">
      <c r="A859" t="s">
        <v>49</v>
      </c>
      <c s="34" t="s">
        <v>681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377</v>
      </c>
      <c>
        <f>(M859*21)/100</f>
      </c>
      <c t="s">
        <v>27</v>
      </c>
    </row>
    <row r="860" spans="1:5" ht="12.75">
      <c r="A860" s="35" t="s">
        <v>54</v>
      </c>
      <c r="E860" s="39" t="s">
        <v>5</v>
      </c>
    </row>
    <row r="861" spans="1:5" ht="12.75">
      <c r="A861" s="35" t="s">
        <v>56</v>
      </c>
      <c r="E861" s="40" t="s">
        <v>57</v>
      </c>
    </row>
    <row r="862" spans="1:5" ht="12.75">
      <c r="A862" t="s">
        <v>58</v>
      </c>
      <c r="E8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1264</v>
      </c>
      <c r="E4" s="26" t="s">
        <v>1265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1268</v>
      </c>
      <c r="E8" s="30" t="s">
        <v>1267</v>
      </c>
      <c r="J8" s="29">
        <f>0+J9+J14+J19+J24+J29+J34</f>
      </c>
      <c s="29">
        <f>0+K9+K14+K19+K24+K29+K34</f>
      </c>
      <c s="29">
        <f>0+L9+L14+L19+L24+L29+L34</f>
      </c>
      <c s="29">
        <f>0+M9+M14+M19+M24+M29+M34</f>
      </c>
    </row>
    <row r="9" spans="1:13" ht="12.75">
      <c r="A9" t="s">
        <v>46</v>
      </c>
      <c r="C9" s="31" t="s">
        <v>1269</v>
      </c>
      <c r="E9" s="33" t="s">
        <v>1270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1271</v>
      </c>
      <c s="35" t="s">
        <v>5</v>
      </c>
      <c s="6" t="s">
        <v>1272</v>
      </c>
      <c s="36" t="s">
        <v>1273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25.5">
      <c r="A11" s="35" t="s">
        <v>54</v>
      </c>
      <c r="E11" s="39" t="s">
        <v>1274</v>
      </c>
    </row>
    <row r="12" spans="1:5" ht="12.75">
      <c r="A12" s="35" t="s">
        <v>56</v>
      </c>
      <c r="E12" s="40" t="s">
        <v>5</v>
      </c>
    </row>
    <row r="13" spans="1:5" ht="25.5">
      <c r="A13" t="s">
        <v>58</v>
      </c>
      <c r="E13" s="39" t="s">
        <v>1275</v>
      </c>
    </row>
    <row r="14" spans="1:13" ht="25.5">
      <c r="A14" t="s">
        <v>46</v>
      </c>
      <c r="C14" s="31" t="s">
        <v>1276</v>
      </c>
      <c r="E14" s="33" t="s">
        <v>1277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47</v>
      </c>
      <c s="34" t="s">
        <v>1278</v>
      </c>
      <c s="35" t="s">
        <v>47</v>
      </c>
      <c s="6" t="s">
        <v>1279</v>
      </c>
      <c s="36" t="s">
        <v>329</v>
      </c>
      <c s="37">
        <v>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373</v>
      </c>
      <c>
        <f>(M15*21)/100</f>
      </c>
      <c t="s">
        <v>27</v>
      </c>
    </row>
    <row r="16" spans="1:5" ht="12.75">
      <c r="A16" s="35" t="s">
        <v>54</v>
      </c>
      <c r="E16" s="39" t="s">
        <v>1280</v>
      </c>
    </row>
    <row r="17" spans="1:5" ht="12.75">
      <c r="A17" s="35" t="s">
        <v>56</v>
      </c>
      <c r="E17" s="40" t="s">
        <v>275</v>
      </c>
    </row>
    <row r="18" spans="1:5" ht="38.25">
      <c r="A18" t="s">
        <v>58</v>
      </c>
      <c r="E18" s="39" t="s">
        <v>1281</v>
      </c>
    </row>
    <row r="19" spans="1:13" ht="12.75">
      <c r="A19" t="s">
        <v>46</v>
      </c>
      <c r="C19" s="31" t="s">
        <v>1282</v>
      </c>
      <c r="E19" s="33" t="s">
        <v>1283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64</v>
      </c>
      <c s="34" t="s">
        <v>1284</v>
      </c>
      <c s="35" t="s">
        <v>5</v>
      </c>
      <c s="6" t="s">
        <v>1285</v>
      </c>
      <c s="36" t="s">
        <v>1273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373</v>
      </c>
      <c>
        <f>(M20*21)/100</f>
      </c>
      <c t="s">
        <v>27</v>
      </c>
    </row>
    <row r="21" spans="1:5" ht="25.5">
      <c r="A21" s="35" t="s">
        <v>54</v>
      </c>
      <c r="E21" s="39" t="s">
        <v>1286</v>
      </c>
    </row>
    <row r="22" spans="1:5" ht="12.75">
      <c r="A22" s="35" t="s">
        <v>56</v>
      </c>
      <c r="E22" s="40" t="s">
        <v>5</v>
      </c>
    </row>
    <row r="23" spans="1:5" ht="25.5">
      <c r="A23" t="s">
        <v>58</v>
      </c>
      <c r="E23" s="39" t="s">
        <v>1275</v>
      </c>
    </row>
    <row r="24" spans="1:13" ht="25.5">
      <c r="A24" t="s">
        <v>46</v>
      </c>
      <c r="C24" s="31" t="s">
        <v>1287</v>
      </c>
      <c r="E24" s="33" t="s">
        <v>1288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26</v>
      </c>
      <c s="34" t="s">
        <v>1278</v>
      </c>
      <c s="35" t="s">
        <v>27</v>
      </c>
      <c s="6" t="s">
        <v>1279</v>
      </c>
      <c s="36" t="s">
        <v>329</v>
      </c>
      <c s="37">
        <v>72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373</v>
      </c>
      <c>
        <f>(M25*21)/100</f>
      </c>
      <c t="s">
        <v>27</v>
      </c>
    </row>
    <row r="26" spans="1:5" ht="12.75">
      <c r="A26" s="35" t="s">
        <v>54</v>
      </c>
      <c r="E26" s="39" t="s">
        <v>1280</v>
      </c>
    </row>
    <row r="27" spans="1:5" ht="12.75">
      <c r="A27" s="35" t="s">
        <v>56</v>
      </c>
      <c r="E27" s="40" t="s">
        <v>275</v>
      </c>
    </row>
    <row r="28" spans="1:5" ht="38.25">
      <c r="A28" t="s">
        <v>58</v>
      </c>
      <c r="E28" s="39" t="s">
        <v>1281</v>
      </c>
    </row>
    <row r="29" spans="1:13" ht="12.75">
      <c r="A29" t="s">
        <v>46</v>
      </c>
      <c r="C29" s="31" t="s">
        <v>1289</v>
      </c>
      <c r="E29" s="33" t="s">
        <v>1290</v>
      </c>
      <c r="J29" s="32">
        <f>0</f>
      </c>
      <c s="32">
        <f>0</f>
      </c>
      <c s="32">
        <f>0+L30</f>
      </c>
      <c s="32">
        <f>0+M30</f>
      </c>
    </row>
    <row r="30" spans="1:16" ht="12.75">
      <c r="A30" t="s">
        <v>49</v>
      </c>
      <c s="34" t="s">
        <v>70</v>
      </c>
      <c s="34" t="s">
        <v>1291</v>
      </c>
      <c s="35" t="s">
        <v>5</v>
      </c>
      <c s="6" t="s">
        <v>1292</v>
      </c>
      <c s="36" t="s">
        <v>1273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373</v>
      </c>
      <c>
        <f>(M30*21)/100</f>
      </c>
      <c t="s">
        <v>27</v>
      </c>
    </row>
    <row r="31" spans="1:5" ht="25.5">
      <c r="A31" s="35" t="s">
        <v>54</v>
      </c>
      <c r="E31" s="39" t="s">
        <v>1286</v>
      </c>
    </row>
    <row r="32" spans="1:5" ht="12.75">
      <c r="A32" s="35" t="s">
        <v>56</v>
      </c>
      <c r="E32" s="40" t="s">
        <v>5</v>
      </c>
    </row>
    <row r="33" spans="1:5" ht="25.5">
      <c r="A33" t="s">
        <v>58</v>
      </c>
      <c r="E33" s="39" t="s">
        <v>1275</v>
      </c>
    </row>
    <row r="34" spans="1:13" ht="25.5">
      <c r="A34" t="s">
        <v>46</v>
      </c>
      <c r="C34" s="31" t="s">
        <v>1293</v>
      </c>
      <c r="E34" s="33" t="s">
        <v>1294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67</v>
      </c>
      <c s="34" t="s">
        <v>1278</v>
      </c>
      <c s="35" t="s">
        <v>26</v>
      </c>
      <c s="6" t="s">
        <v>1279</v>
      </c>
      <c s="36" t="s">
        <v>329</v>
      </c>
      <c s="37">
        <v>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1280</v>
      </c>
    </row>
    <row r="37" spans="1:5" ht="12.75">
      <c r="A37" s="35" t="s">
        <v>56</v>
      </c>
      <c r="E37" s="40" t="s">
        <v>275</v>
      </c>
    </row>
    <row r="38" spans="1:5" ht="38.25">
      <c r="A38" t="s">
        <v>58</v>
      </c>
      <c r="E38" s="39" t="s">
        <v>1281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1295</v>
      </c>
      <c r="E4" s="26" t="s">
        <v>1296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COUNTIFS(L8:L359,"=0",A8:A359,"P")+COUNTIFS(L8:L359,"",A8:A359,"P")+SUM(Q8:Q359)</f>
      </c>
    </row>
    <row r="8" spans="1:13" ht="12.75">
      <c r="A8" t="s">
        <v>44</v>
      </c>
      <c r="C8" s="28" t="s">
        <v>1298</v>
      </c>
      <c r="E8" s="30" t="s">
        <v>1296</v>
      </c>
      <c r="J8" s="29">
        <f>0+J9+J38+J59+J68+J101+J126+J207+J220+J237+J290</f>
      </c>
      <c s="29">
        <f>0+K9+K38+K59+K68+K101+K126+K207+K220+K237+K290</f>
      </c>
      <c s="29">
        <f>0+L9+L38+L59+L68+L101+L126+L207+L220+L237+L290</f>
      </c>
      <c s="29">
        <f>0+M9+M38+M59+M68+M101+M126+M207+M220+M237+M290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1301</v>
      </c>
      <c s="35" t="s">
        <v>5</v>
      </c>
      <c s="6" t="s">
        <v>1302</v>
      </c>
      <c s="36" t="s">
        <v>52</v>
      </c>
      <c s="37">
        <v>2088.757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1303</v>
      </c>
    </row>
    <row r="13" spans="1:5" ht="12.75">
      <c r="A13" t="s">
        <v>58</v>
      </c>
      <c r="E13" s="39" t="s">
        <v>1304</v>
      </c>
    </row>
    <row r="14" spans="1:16" ht="25.5">
      <c r="A14" t="s">
        <v>49</v>
      </c>
      <c s="34" t="s">
        <v>27</v>
      </c>
      <c s="34" t="s">
        <v>1305</v>
      </c>
      <c s="35" t="s">
        <v>5</v>
      </c>
      <c s="6" t="s">
        <v>1306</v>
      </c>
      <c s="36" t="s">
        <v>52</v>
      </c>
      <c s="37">
        <v>510.175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1307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1308</v>
      </c>
      <c s="35" t="s">
        <v>5</v>
      </c>
      <c s="6" t="s">
        <v>1309</v>
      </c>
      <c s="36" t="s">
        <v>52</v>
      </c>
      <c s="37">
        <v>22.176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1310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1311</v>
      </c>
      <c s="35" t="s">
        <v>5</v>
      </c>
      <c s="6" t="s">
        <v>1312</v>
      </c>
      <c s="36" t="s">
        <v>52</v>
      </c>
      <c s="37">
        <v>497.64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1313</v>
      </c>
    </row>
    <row r="25" spans="1:5" ht="12.75">
      <c r="A25" t="s">
        <v>58</v>
      </c>
      <c r="E25" s="39" t="s">
        <v>1304</v>
      </c>
    </row>
    <row r="26" spans="1:16" ht="25.5">
      <c r="A26" t="s">
        <v>49</v>
      </c>
      <c s="34" t="s">
        <v>67</v>
      </c>
      <c s="34" t="s">
        <v>1314</v>
      </c>
      <c s="35" t="s">
        <v>5</v>
      </c>
      <c s="6" t="s">
        <v>1315</v>
      </c>
      <c s="36" t="s">
        <v>52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1316</v>
      </c>
    </row>
    <row r="29" spans="1:5" ht="12.75">
      <c r="A29" t="s">
        <v>58</v>
      </c>
      <c r="E29" s="39" t="s">
        <v>1304</v>
      </c>
    </row>
    <row r="30" spans="1:16" ht="25.5">
      <c r="A30" t="s">
        <v>49</v>
      </c>
      <c s="34" t="s">
        <v>70</v>
      </c>
      <c s="34" t="s">
        <v>1317</v>
      </c>
      <c s="35" t="s">
        <v>5</v>
      </c>
      <c s="6" t="s">
        <v>1318</v>
      </c>
      <c s="36" t="s">
        <v>52</v>
      </c>
      <c s="37">
        <v>0.809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1319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60</v>
      </c>
      <c s="35" t="s">
        <v>5</v>
      </c>
      <c s="6" t="s">
        <v>1320</v>
      </c>
      <c s="36" t="s">
        <v>52</v>
      </c>
      <c s="37">
        <v>29.131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1321</v>
      </c>
    </row>
    <row r="37" spans="1:5" ht="12.75">
      <c r="A37" t="s">
        <v>58</v>
      </c>
      <c r="E37" s="39" t="s">
        <v>1304</v>
      </c>
    </row>
    <row r="38" spans="1:13" ht="12.75">
      <c r="A38" t="s">
        <v>46</v>
      </c>
      <c r="C38" s="31" t="s">
        <v>67</v>
      </c>
      <c r="E38" s="33" t="s">
        <v>1322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199</v>
      </c>
      <c s="34" t="s">
        <v>1323</v>
      </c>
      <c s="35" t="s">
        <v>5</v>
      </c>
      <c s="6" t="s">
        <v>1324</v>
      </c>
      <c s="36" t="s">
        <v>79</v>
      </c>
      <c s="37">
        <v>1350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1325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202</v>
      </c>
      <c s="34" t="s">
        <v>1326</v>
      </c>
      <c s="35" t="s">
        <v>5</v>
      </c>
      <c s="6" t="s">
        <v>1327</v>
      </c>
      <c s="36" t="s">
        <v>79</v>
      </c>
      <c s="37">
        <v>1800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1328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206</v>
      </c>
      <c s="34" t="s">
        <v>1329</v>
      </c>
      <c s="35" t="s">
        <v>5</v>
      </c>
      <c s="6" t="s">
        <v>1330</v>
      </c>
      <c s="36" t="s">
        <v>83</v>
      </c>
      <c s="37">
        <v>78.75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56</v>
      </c>
      <c r="E49" s="40" t="s">
        <v>1331</v>
      </c>
    </row>
    <row r="50" spans="1:5" ht="12.75">
      <c r="A50" t="s">
        <v>58</v>
      </c>
      <c r="E50" s="39" t="s">
        <v>59</v>
      </c>
    </row>
    <row r="51" spans="1:16" ht="25.5">
      <c r="A51" t="s">
        <v>49</v>
      </c>
      <c s="34" t="s">
        <v>209</v>
      </c>
      <c s="34" t="s">
        <v>1332</v>
      </c>
      <c s="35" t="s">
        <v>5</v>
      </c>
      <c s="6" t="s">
        <v>1333</v>
      </c>
      <c s="36" t="s">
        <v>79</v>
      </c>
      <c s="37">
        <v>1800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1328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212</v>
      </c>
      <c s="34" t="s">
        <v>1334</v>
      </c>
      <c s="35" t="s">
        <v>5</v>
      </c>
      <c s="6" t="s">
        <v>1335</v>
      </c>
      <c s="36" t="s">
        <v>83</v>
      </c>
      <c s="37">
        <v>283.5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1336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212</v>
      </c>
      <c r="E59" s="33" t="s">
        <v>1337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76</v>
      </c>
      <c s="34" t="s">
        <v>1338</v>
      </c>
      <c s="35" t="s">
        <v>5</v>
      </c>
      <c s="6" t="s">
        <v>1339</v>
      </c>
      <c s="36" t="s">
        <v>83</v>
      </c>
      <c s="37">
        <v>3360.158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1340</v>
      </c>
    </row>
    <row r="63" spans="1:5" ht="12.75">
      <c r="A63" t="s">
        <v>58</v>
      </c>
      <c r="E63" s="39" t="s">
        <v>1304</v>
      </c>
    </row>
    <row r="64" spans="1:16" ht="12.75">
      <c r="A64" t="s">
        <v>49</v>
      </c>
      <c s="34" t="s">
        <v>80</v>
      </c>
      <c s="34" t="s">
        <v>1341</v>
      </c>
      <c s="35" t="s">
        <v>5</v>
      </c>
      <c s="6" t="s">
        <v>1342</v>
      </c>
      <c s="36" t="s">
        <v>83</v>
      </c>
      <c s="37">
        <v>4235.164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56</v>
      </c>
      <c r="E66" s="40" t="s">
        <v>1343</v>
      </c>
    </row>
    <row r="67" spans="1:5" ht="12.75">
      <c r="A67" t="s">
        <v>58</v>
      </c>
      <c r="E67" s="39" t="s">
        <v>1304</v>
      </c>
    </row>
    <row r="68" spans="1:13" ht="12.75">
      <c r="A68" t="s">
        <v>46</v>
      </c>
      <c r="C68" s="31" t="s">
        <v>215</v>
      </c>
      <c r="E68" s="33" t="s">
        <v>1344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25.5">
      <c r="A69" t="s">
        <v>49</v>
      </c>
      <c s="34" t="s">
        <v>84</v>
      </c>
      <c s="34" t="s">
        <v>1345</v>
      </c>
      <c s="35" t="s">
        <v>5</v>
      </c>
      <c s="6" t="s">
        <v>1346</v>
      </c>
      <c s="36" t="s">
        <v>93</v>
      </c>
      <c s="37">
        <v>297.883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1347</v>
      </c>
    </row>
    <row r="72" spans="1:5" ht="12.75">
      <c r="A72" t="s">
        <v>58</v>
      </c>
      <c r="E72" s="39" t="s">
        <v>1304</v>
      </c>
    </row>
    <row r="73" spans="1:16" ht="25.5">
      <c r="A73" t="s">
        <v>49</v>
      </c>
      <c s="34" t="s">
        <v>87</v>
      </c>
      <c s="34" t="s">
        <v>1348</v>
      </c>
      <c s="35" t="s">
        <v>5</v>
      </c>
      <c s="6" t="s">
        <v>1349</v>
      </c>
      <c s="36" t="s">
        <v>93</v>
      </c>
      <c s="37">
        <v>116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1350</v>
      </c>
    </row>
    <row r="76" spans="1:5" ht="12.75">
      <c r="A76" t="s">
        <v>58</v>
      </c>
      <c r="E76" s="39" t="s">
        <v>1304</v>
      </c>
    </row>
    <row r="77" spans="1:16" ht="25.5">
      <c r="A77" t="s">
        <v>49</v>
      </c>
      <c s="34" t="s">
        <v>90</v>
      </c>
      <c s="34" t="s">
        <v>1351</v>
      </c>
      <c s="35" t="s">
        <v>5</v>
      </c>
      <c s="6" t="s">
        <v>1352</v>
      </c>
      <c s="36" t="s">
        <v>93</v>
      </c>
      <c s="37">
        <v>24.278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1353</v>
      </c>
    </row>
    <row r="80" spans="1:5" ht="12.75">
      <c r="A80" t="s">
        <v>58</v>
      </c>
      <c r="E80" s="39" t="s">
        <v>1304</v>
      </c>
    </row>
    <row r="81" spans="1:16" ht="25.5">
      <c r="A81" t="s">
        <v>49</v>
      </c>
      <c s="34" t="s">
        <v>94</v>
      </c>
      <c s="34" t="s">
        <v>1354</v>
      </c>
      <c s="35" t="s">
        <v>5</v>
      </c>
      <c s="6" t="s">
        <v>1355</v>
      </c>
      <c s="36" t="s">
        <v>93</v>
      </c>
      <c s="37">
        <v>16.8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1356</v>
      </c>
    </row>
    <row r="84" spans="1:5" ht="12.75">
      <c r="A84" t="s">
        <v>58</v>
      </c>
      <c r="E84" s="39" t="s">
        <v>1304</v>
      </c>
    </row>
    <row r="85" spans="1:16" ht="25.5">
      <c r="A85" t="s">
        <v>49</v>
      </c>
      <c s="34" t="s">
        <v>97</v>
      </c>
      <c s="34" t="s">
        <v>1357</v>
      </c>
      <c s="35" t="s">
        <v>5</v>
      </c>
      <c s="6" t="s">
        <v>1358</v>
      </c>
      <c s="36" t="s">
        <v>93</v>
      </c>
      <c s="37">
        <v>814.662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1359</v>
      </c>
    </row>
    <row r="88" spans="1:5" ht="12.75">
      <c r="A88" t="s">
        <v>58</v>
      </c>
      <c r="E88" s="39" t="s">
        <v>1304</v>
      </c>
    </row>
    <row r="89" spans="1:16" ht="25.5">
      <c r="A89" t="s">
        <v>49</v>
      </c>
      <c s="34" t="s">
        <v>101</v>
      </c>
      <c s="34" t="s">
        <v>1360</v>
      </c>
      <c s="35" t="s">
        <v>5</v>
      </c>
      <c s="6" t="s">
        <v>1361</v>
      </c>
      <c s="36" t="s">
        <v>93</v>
      </c>
      <c s="37">
        <v>5.4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1362</v>
      </c>
    </row>
    <row r="92" spans="1:5" ht="12.75">
      <c r="A92" t="s">
        <v>58</v>
      </c>
      <c r="E92" s="39" t="s">
        <v>1304</v>
      </c>
    </row>
    <row r="93" spans="1:16" ht="25.5">
      <c r="A93" t="s">
        <v>49</v>
      </c>
      <c s="34" t="s">
        <v>104</v>
      </c>
      <c s="34" t="s">
        <v>1363</v>
      </c>
      <c s="35" t="s">
        <v>5</v>
      </c>
      <c s="6" t="s">
        <v>1364</v>
      </c>
      <c s="36" t="s">
        <v>93</v>
      </c>
      <c s="37">
        <v>99.469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56</v>
      </c>
      <c r="E95" s="40" t="s">
        <v>1365</v>
      </c>
    </row>
    <row r="96" spans="1:5" ht="12.75">
      <c r="A96" t="s">
        <v>58</v>
      </c>
      <c r="E96" s="39" t="s">
        <v>59</v>
      </c>
    </row>
    <row r="97" spans="1:16" ht="25.5">
      <c r="A97" t="s">
        <v>49</v>
      </c>
      <c s="34" t="s">
        <v>107</v>
      </c>
      <c s="34" t="s">
        <v>1366</v>
      </c>
      <c s="35" t="s">
        <v>5</v>
      </c>
      <c s="6" t="s">
        <v>1367</v>
      </c>
      <c s="36" t="s">
        <v>93</v>
      </c>
      <c s="37">
        <v>363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1368</v>
      </c>
    </row>
    <row r="100" spans="1:5" ht="12.75">
      <c r="A100" t="s">
        <v>58</v>
      </c>
      <c r="E100" s="39" t="s">
        <v>59</v>
      </c>
    </row>
    <row r="101" spans="1:13" ht="12.75">
      <c r="A101" t="s">
        <v>46</v>
      </c>
      <c r="C101" s="31" t="s">
        <v>218</v>
      </c>
      <c r="E101" s="33" t="s">
        <v>1369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110</v>
      </c>
      <c s="34" t="s">
        <v>1370</v>
      </c>
      <c s="35" t="s">
        <v>5</v>
      </c>
      <c s="6" t="s">
        <v>1371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56</v>
      </c>
      <c r="E104" s="40" t="s">
        <v>1372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113</v>
      </c>
      <c s="34" t="s">
        <v>1373</v>
      </c>
      <c s="35" t="s">
        <v>5</v>
      </c>
      <c s="6" t="s">
        <v>1374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56</v>
      </c>
      <c r="E108" s="40" t="s">
        <v>1375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116</v>
      </c>
      <c s="34" t="s">
        <v>1376</v>
      </c>
      <c s="35" t="s">
        <v>5</v>
      </c>
      <c s="6" t="s">
        <v>1377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1378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119</v>
      </c>
      <c s="34" t="s">
        <v>1379</v>
      </c>
      <c s="35" t="s">
        <v>5</v>
      </c>
      <c s="6" t="s">
        <v>1380</v>
      </c>
      <c s="36" t="s">
        <v>100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1381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122</v>
      </c>
      <c s="34" t="s">
        <v>1382</v>
      </c>
      <c s="35" t="s">
        <v>5</v>
      </c>
      <c s="6" t="s">
        <v>1383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1384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125</v>
      </c>
      <c s="34" t="s">
        <v>1385</v>
      </c>
      <c s="35" t="s">
        <v>5</v>
      </c>
      <c s="6" t="s">
        <v>1386</v>
      </c>
      <c s="36" t="s">
        <v>1387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1388</v>
      </c>
    </row>
    <row r="125" spans="1:5" ht="12.75">
      <c r="A125" t="s">
        <v>58</v>
      </c>
      <c r="E125" s="39" t="s">
        <v>59</v>
      </c>
    </row>
    <row r="126" spans="1:13" ht="12.75">
      <c r="A126" t="s">
        <v>46</v>
      </c>
      <c r="C126" s="31" t="s">
        <v>221</v>
      </c>
      <c r="E126" s="33" t="s">
        <v>1389</v>
      </c>
      <c r="J126" s="32">
        <f>0</f>
      </c>
      <c s="32">
        <f>0</f>
      </c>
      <c s="32">
        <f>0+L127+L131+L135+L139+L143+L147+L151+L155+L159+L163+L167+L171+L175+L179+L183+L187+L191+L195+L199+L203</f>
      </c>
      <c s="32">
        <f>0+M127+M131+M135+M139+M143+M147+M151+M155+M159+M163+M167+M171+M175+M179+M183+M187+M191+M195+M199+M203</f>
      </c>
    </row>
    <row r="127" spans="1:16" ht="25.5">
      <c r="A127" t="s">
        <v>49</v>
      </c>
      <c s="34" t="s">
        <v>128</v>
      </c>
      <c s="34" t="s">
        <v>1390</v>
      </c>
      <c s="35" t="s">
        <v>5</v>
      </c>
      <c s="6" t="s">
        <v>1391</v>
      </c>
      <c s="36" t="s">
        <v>93</v>
      </c>
      <c s="37">
        <v>3879.761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1392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131</v>
      </c>
      <c s="34" t="s">
        <v>1393</v>
      </c>
      <c s="35" t="s">
        <v>5</v>
      </c>
      <c s="6" t="s">
        <v>1394</v>
      </c>
      <c s="36" t="s">
        <v>93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1395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135</v>
      </c>
      <c s="34" t="s">
        <v>1396</v>
      </c>
      <c s="35" t="s">
        <v>5</v>
      </c>
      <c s="6" t="s">
        <v>1397</v>
      </c>
      <c s="36" t="s">
        <v>93</v>
      </c>
      <c s="37">
        <v>280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1398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138</v>
      </c>
      <c s="34" t="s">
        <v>1399</v>
      </c>
      <c s="35" t="s">
        <v>5</v>
      </c>
      <c s="6" t="s">
        <v>1400</v>
      </c>
      <c s="36" t="s">
        <v>100</v>
      </c>
      <c s="37">
        <v>2783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1401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141</v>
      </c>
      <c s="34" t="s">
        <v>1402</v>
      </c>
      <c s="35" t="s">
        <v>5</v>
      </c>
      <c s="6" t="s">
        <v>1403</v>
      </c>
      <c s="36" t="s">
        <v>100</v>
      </c>
      <c s="37">
        <v>659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1404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144</v>
      </c>
      <c s="34" t="s">
        <v>1405</v>
      </c>
      <c s="35" t="s">
        <v>5</v>
      </c>
      <c s="6" t="s">
        <v>1406</v>
      </c>
      <c s="36" t="s">
        <v>93</v>
      </c>
      <c s="37">
        <v>734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1407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147</v>
      </c>
      <c s="34" t="s">
        <v>1408</v>
      </c>
      <c s="35" t="s">
        <v>5</v>
      </c>
      <c s="6" t="s">
        <v>1409</v>
      </c>
      <c s="36" t="s">
        <v>1387</v>
      </c>
      <c s="37">
        <v>273.388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56</v>
      </c>
      <c r="E153" s="40" t="s">
        <v>1410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150</v>
      </c>
      <c s="34" t="s">
        <v>1411</v>
      </c>
      <c s="35" t="s">
        <v>5</v>
      </c>
      <c s="6" t="s">
        <v>1412</v>
      </c>
      <c s="36" t="s">
        <v>1387</v>
      </c>
      <c s="37">
        <v>273.388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56</v>
      </c>
      <c r="E157" s="40" t="s">
        <v>1413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153</v>
      </c>
      <c s="34" t="s">
        <v>1414</v>
      </c>
      <c s="35" t="s">
        <v>5</v>
      </c>
      <c s="6" t="s">
        <v>1415</v>
      </c>
      <c s="36" t="s">
        <v>100</v>
      </c>
      <c s="37">
        <v>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38.25">
      <c r="A161" s="35" t="s">
        <v>56</v>
      </c>
      <c r="E161" s="40" t="s">
        <v>1416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156</v>
      </c>
      <c s="34" t="s">
        <v>1417</v>
      </c>
      <c s="35" t="s">
        <v>5</v>
      </c>
      <c s="6" t="s">
        <v>1418</v>
      </c>
      <c s="36" t="s">
        <v>100</v>
      </c>
      <c s="37">
        <v>118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63.75">
      <c r="A165" s="35" t="s">
        <v>56</v>
      </c>
      <c r="E165" s="40" t="s">
        <v>1419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159</v>
      </c>
      <c s="34" t="s">
        <v>1420</v>
      </c>
      <c s="35" t="s">
        <v>5</v>
      </c>
      <c s="6" t="s">
        <v>1421</v>
      </c>
      <c s="36" t="s">
        <v>100</v>
      </c>
      <c s="37">
        <v>26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51">
      <c r="A169" s="35" t="s">
        <v>56</v>
      </c>
      <c r="E169" s="40" t="s">
        <v>1422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162</v>
      </c>
      <c s="34" t="s">
        <v>1423</v>
      </c>
      <c s="35" t="s">
        <v>5</v>
      </c>
      <c s="6" t="s">
        <v>1424</v>
      </c>
      <c s="36" t="s">
        <v>100</v>
      </c>
      <c s="37">
        <v>84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38.25">
      <c r="A173" s="35" t="s">
        <v>56</v>
      </c>
      <c r="E173" s="40" t="s">
        <v>1425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165</v>
      </c>
      <c s="34" t="s">
        <v>1426</v>
      </c>
      <c s="35" t="s">
        <v>5</v>
      </c>
      <c s="6" t="s">
        <v>1427</v>
      </c>
      <c s="36" t="s">
        <v>100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1428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168</v>
      </c>
      <c s="34" t="s">
        <v>1429</v>
      </c>
      <c s="35" t="s">
        <v>5</v>
      </c>
      <c s="6" t="s">
        <v>1430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1431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171</v>
      </c>
      <c s="34" t="s">
        <v>1432</v>
      </c>
      <c s="35" t="s">
        <v>5</v>
      </c>
      <c s="6" t="s">
        <v>1433</v>
      </c>
      <c s="36" t="s">
        <v>100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1434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174</v>
      </c>
      <c s="34" t="s">
        <v>1435</v>
      </c>
      <c s="35" t="s">
        <v>5</v>
      </c>
      <c s="6" t="s">
        <v>1436</v>
      </c>
      <c s="36" t="s">
        <v>100</v>
      </c>
      <c s="37">
        <v>154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1437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177</v>
      </c>
      <c s="34" t="s">
        <v>1438</v>
      </c>
      <c s="35" t="s">
        <v>5</v>
      </c>
      <c s="6" t="s">
        <v>1439</v>
      </c>
      <c s="36" t="s">
        <v>93</v>
      </c>
      <c s="37">
        <v>778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1440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180</v>
      </c>
      <c s="34" t="s">
        <v>1441</v>
      </c>
      <c s="35" t="s">
        <v>5</v>
      </c>
      <c s="6" t="s">
        <v>1442</v>
      </c>
      <c s="36" t="s">
        <v>100</v>
      </c>
      <c s="37">
        <v>66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51">
      <c r="A197" s="35" t="s">
        <v>56</v>
      </c>
      <c r="E197" s="40" t="s">
        <v>1443</v>
      </c>
    </row>
    <row r="198" spans="1:5" ht="102">
      <c r="A198" t="s">
        <v>58</v>
      </c>
      <c r="E198" s="39" t="s">
        <v>1444</v>
      </c>
    </row>
    <row r="199" spans="1:16" ht="12.75">
      <c r="A199" t="s">
        <v>49</v>
      </c>
      <c s="34" t="s">
        <v>183</v>
      </c>
      <c s="34" t="s">
        <v>1445</v>
      </c>
      <c s="35" t="s">
        <v>5</v>
      </c>
      <c s="6" t="s">
        <v>1446</v>
      </c>
      <c s="36" t="s">
        <v>100</v>
      </c>
      <c s="37">
        <v>55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63.75">
      <c r="A201" s="35" t="s">
        <v>56</v>
      </c>
      <c r="E201" s="40" t="s">
        <v>1447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186</v>
      </c>
      <c s="34" t="s">
        <v>1448</v>
      </c>
      <c s="35" t="s">
        <v>5</v>
      </c>
      <c s="6" t="s">
        <v>1449</v>
      </c>
      <c s="36" t="s">
        <v>1387</v>
      </c>
      <c s="37">
        <v>17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63.75">
      <c r="A205" s="35" t="s">
        <v>56</v>
      </c>
      <c r="E205" s="40" t="s">
        <v>1450</v>
      </c>
    </row>
    <row r="206" spans="1:5" ht="12.75">
      <c r="A206" t="s">
        <v>58</v>
      </c>
      <c r="E206" s="39" t="s">
        <v>59</v>
      </c>
    </row>
    <row r="207" spans="1:13" ht="12.75">
      <c r="A207" t="s">
        <v>46</v>
      </c>
      <c r="C207" s="31" t="s">
        <v>1451</v>
      </c>
      <c r="E207" s="33" t="s">
        <v>1452</v>
      </c>
      <c r="J207" s="32">
        <f>0</f>
      </c>
      <c s="32">
        <f>0</f>
      </c>
      <c s="32">
        <f>0+L208+L212+L216</f>
      </c>
      <c s="32">
        <f>0+M208+M212+M216</f>
      </c>
    </row>
    <row r="208" spans="1:16" ht="25.5">
      <c r="A208" t="s">
        <v>49</v>
      </c>
      <c s="34" t="s">
        <v>190</v>
      </c>
      <c s="34" t="s">
        <v>1453</v>
      </c>
      <c s="35" t="s">
        <v>5</v>
      </c>
      <c s="6" t="s">
        <v>1454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377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1455</v>
      </c>
    </row>
    <row r="211" spans="1:5" ht="12.75">
      <c r="A211" t="s">
        <v>58</v>
      </c>
      <c r="E211" s="39" t="s">
        <v>59</v>
      </c>
    </row>
    <row r="212" spans="1:16" ht="25.5">
      <c r="A212" t="s">
        <v>49</v>
      </c>
      <c s="34" t="s">
        <v>193</v>
      </c>
      <c s="34" t="s">
        <v>1456</v>
      </c>
      <c s="35" t="s">
        <v>5</v>
      </c>
      <c s="6" t="s">
        <v>1457</v>
      </c>
      <c s="36" t="s">
        <v>100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377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38.25">
      <c r="A214" s="35" t="s">
        <v>56</v>
      </c>
      <c r="E214" s="40" t="s">
        <v>1458</v>
      </c>
    </row>
    <row r="215" spans="1:5" ht="12.75">
      <c r="A215" t="s">
        <v>58</v>
      </c>
      <c r="E215" s="39" t="s">
        <v>59</v>
      </c>
    </row>
    <row r="216" spans="1:16" ht="25.5">
      <c r="A216" t="s">
        <v>49</v>
      </c>
      <c s="34" t="s">
        <v>196</v>
      </c>
      <c s="34" t="s">
        <v>1459</v>
      </c>
      <c s="35" t="s">
        <v>5</v>
      </c>
      <c s="6" t="s">
        <v>1460</v>
      </c>
      <c s="36" t="s">
        <v>100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1461</v>
      </c>
    </row>
    <row r="219" spans="1:5" ht="12.75">
      <c r="A219" t="s">
        <v>58</v>
      </c>
      <c r="E219" s="39" t="s">
        <v>59</v>
      </c>
    </row>
    <row r="220" spans="1:13" ht="12.75">
      <c r="A220" t="s">
        <v>46</v>
      </c>
      <c r="C220" s="31" t="s">
        <v>284</v>
      </c>
      <c r="E220" s="33" t="s">
        <v>1462</v>
      </c>
      <c r="J220" s="32">
        <f>0</f>
      </c>
      <c s="32">
        <f>0</f>
      </c>
      <c s="32">
        <f>0+L221+L225+L229+L233</f>
      </c>
      <c s="32">
        <f>0+M221+M225+M229+M233</f>
      </c>
    </row>
    <row r="221" spans="1:16" ht="12.75">
      <c r="A221" t="s">
        <v>49</v>
      </c>
      <c s="34" t="s">
        <v>215</v>
      </c>
      <c s="34" t="s">
        <v>306</v>
      </c>
      <c s="35" t="s">
        <v>5</v>
      </c>
      <c s="6" t="s">
        <v>307</v>
      </c>
      <c s="36" t="s">
        <v>100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1463</v>
      </c>
    </row>
    <row r="224" spans="1:5" ht="12.75">
      <c r="A224" t="s">
        <v>58</v>
      </c>
      <c r="E224" s="39" t="s">
        <v>59</v>
      </c>
    </row>
    <row r="225" spans="1:16" ht="12.75">
      <c r="A225" t="s">
        <v>49</v>
      </c>
      <c s="34" t="s">
        <v>218</v>
      </c>
      <c s="34" t="s">
        <v>309</v>
      </c>
      <c s="35" t="s">
        <v>5</v>
      </c>
      <c s="6" t="s">
        <v>310</v>
      </c>
      <c s="36" t="s">
        <v>100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1463</v>
      </c>
    </row>
    <row r="228" spans="1:5" ht="12.75">
      <c r="A228" t="s">
        <v>58</v>
      </c>
      <c r="E228" s="39" t="s">
        <v>59</v>
      </c>
    </row>
    <row r="229" spans="1:16" ht="12.75">
      <c r="A229" t="s">
        <v>49</v>
      </c>
      <c s="34" t="s">
        <v>221</v>
      </c>
      <c s="34" t="s">
        <v>1464</v>
      </c>
      <c s="35" t="s">
        <v>5</v>
      </c>
      <c s="6" t="s">
        <v>1465</v>
      </c>
      <c s="36" t="s">
        <v>100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1466</v>
      </c>
    </row>
    <row r="232" spans="1:5" ht="114.75">
      <c r="A232" t="s">
        <v>58</v>
      </c>
      <c r="E232" s="39" t="s">
        <v>1467</v>
      </c>
    </row>
    <row r="233" spans="1:16" ht="12.75">
      <c r="A233" t="s">
        <v>49</v>
      </c>
      <c s="34" t="s">
        <v>224</v>
      </c>
      <c s="34" t="s">
        <v>1468</v>
      </c>
      <c s="35" t="s">
        <v>5</v>
      </c>
      <c s="6" t="s">
        <v>1469</v>
      </c>
      <c s="36" t="s">
        <v>100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56</v>
      </c>
      <c r="E235" s="40" t="s">
        <v>1466</v>
      </c>
    </row>
    <row r="236" spans="1:5" ht="127.5">
      <c r="A236" t="s">
        <v>58</v>
      </c>
      <c r="E236" s="39" t="s">
        <v>1470</v>
      </c>
    </row>
    <row r="237" spans="1:13" ht="12.75">
      <c r="A237" t="s">
        <v>46</v>
      </c>
      <c r="C237" s="31" t="s">
        <v>336</v>
      </c>
      <c r="E237" s="33" t="s">
        <v>1471</v>
      </c>
      <c r="J237" s="32">
        <f>0</f>
      </c>
      <c s="32">
        <f>0</f>
      </c>
      <c s="32">
        <f>0+L238+L242+L246+L250+L254+L258+L262+L266+L270+L274+L278+L282+L286</f>
      </c>
      <c s="32">
        <f>0+M238+M242+M246+M250+M254+M258+M262+M266+M270+M274+M278+M282+M286</f>
      </c>
    </row>
    <row r="238" spans="1:16" ht="12.75">
      <c r="A238" t="s">
        <v>49</v>
      </c>
      <c s="34" t="s">
        <v>227</v>
      </c>
      <c s="34" t="s">
        <v>1472</v>
      </c>
      <c s="35" t="s">
        <v>5</v>
      </c>
      <c s="6" t="s">
        <v>1473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1474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230</v>
      </c>
      <c s="34" t="s">
        <v>1475</v>
      </c>
      <c s="35" t="s">
        <v>5</v>
      </c>
      <c s="6" t="s">
        <v>1476</v>
      </c>
      <c s="36" t="s">
        <v>83</v>
      </c>
      <c s="37">
        <v>1025.67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373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1477</v>
      </c>
    </row>
    <row r="245" spans="1:5" ht="204">
      <c r="A245" t="s">
        <v>58</v>
      </c>
      <c r="E245" s="39" t="s">
        <v>1478</v>
      </c>
    </row>
    <row r="246" spans="1:16" ht="12.75">
      <c r="A246" t="s">
        <v>49</v>
      </c>
      <c s="34" t="s">
        <v>233</v>
      </c>
      <c s="34" t="s">
        <v>1479</v>
      </c>
      <c s="35" t="s">
        <v>5</v>
      </c>
      <c s="6" t="s">
        <v>1480</v>
      </c>
      <c s="36" t="s">
        <v>79</v>
      </c>
      <c s="37">
        <v>3383.75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1481</v>
      </c>
    </row>
    <row r="249" spans="1:5" ht="140.25">
      <c r="A249" t="s">
        <v>58</v>
      </c>
      <c r="E249" s="39" t="s">
        <v>1482</v>
      </c>
    </row>
    <row r="250" spans="1:16" ht="12.75">
      <c r="A250" t="s">
        <v>49</v>
      </c>
      <c s="34" t="s">
        <v>236</v>
      </c>
      <c s="34" t="s">
        <v>1483</v>
      </c>
      <c s="35" t="s">
        <v>5</v>
      </c>
      <c s="6" t="s">
        <v>1484</v>
      </c>
      <c s="36" t="s">
        <v>100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377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1485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239</v>
      </c>
      <c s="34" t="s">
        <v>1486</v>
      </c>
      <c s="35" t="s">
        <v>5</v>
      </c>
      <c s="6" t="s">
        <v>1487</v>
      </c>
      <c s="36" t="s">
        <v>100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377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1488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242</v>
      </c>
      <c s="34" t="s">
        <v>1489</v>
      </c>
      <c s="35" t="s">
        <v>5</v>
      </c>
      <c s="6" t="s">
        <v>1490</v>
      </c>
      <c s="36" t="s">
        <v>100</v>
      </c>
      <c s="37">
        <v>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25.5">
      <c r="A260" s="35" t="s">
        <v>56</v>
      </c>
      <c r="E260" s="40" t="s">
        <v>1491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245</v>
      </c>
      <c s="34" t="s">
        <v>1492</v>
      </c>
      <c s="35" t="s">
        <v>5</v>
      </c>
      <c s="6" t="s">
        <v>1493</v>
      </c>
      <c s="36" t="s">
        <v>100</v>
      </c>
      <c s="37">
        <v>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1494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248</v>
      </c>
      <c s="34" t="s">
        <v>1495</v>
      </c>
      <c s="35" t="s">
        <v>5</v>
      </c>
      <c s="6" t="s">
        <v>1496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1497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251</v>
      </c>
      <c s="34" t="s">
        <v>1498</v>
      </c>
      <c s="35" t="s">
        <v>5</v>
      </c>
      <c s="6" t="s">
        <v>1499</v>
      </c>
      <c s="36" t="s">
        <v>100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1500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254</v>
      </c>
      <c s="34" t="s">
        <v>1501</v>
      </c>
      <c s="35" t="s">
        <v>5</v>
      </c>
      <c s="6" t="s">
        <v>1502</v>
      </c>
      <c s="36" t="s">
        <v>100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1503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257</v>
      </c>
      <c s="34" t="s">
        <v>1504</v>
      </c>
      <c s="35" t="s">
        <v>5</v>
      </c>
      <c s="6" t="s">
        <v>1505</v>
      </c>
      <c s="36" t="s">
        <v>100</v>
      </c>
      <c s="37">
        <v>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1506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260</v>
      </c>
      <c s="34" t="s">
        <v>1507</v>
      </c>
      <c s="35" t="s">
        <v>5</v>
      </c>
      <c s="6" t="s">
        <v>1508</v>
      </c>
      <c s="36" t="s">
        <v>100</v>
      </c>
      <c s="37">
        <v>10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1509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263</v>
      </c>
      <c s="34" t="s">
        <v>1510</v>
      </c>
      <c s="35" t="s">
        <v>5</v>
      </c>
      <c s="6" t="s">
        <v>1511</v>
      </c>
      <c s="36" t="s">
        <v>100</v>
      </c>
      <c s="37">
        <v>10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1512</v>
      </c>
    </row>
    <row r="289" spans="1:5" ht="12.75">
      <c r="A289" t="s">
        <v>58</v>
      </c>
      <c r="E289" s="39" t="s">
        <v>59</v>
      </c>
    </row>
    <row r="290" spans="1:13" ht="12.75">
      <c r="A290" t="s">
        <v>46</v>
      </c>
      <c r="C290" s="31" t="s">
        <v>348</v>
      </c>
      <c r="E290" s="33" t="s">
        <v>1513</v>
      </c>
      <c r="J290" s="32">
        <f>0</f>
      </c>
      <c s="32">
        <f>0</f>
      </c>
      <c s="32">
        <f>0+L291+L295+L299+L303+L307+L311+L315+L319+L323+L327+L331+L335+L339+L343+L347+L351+L355+L359</f>
      </c>
      <c s="32">
        <f>0+M291+M295+M299+M303+M307+M311+M315+M319+M323+M327+M331+M335+M339+M343+M347+M351+M355+M359</f>
      </c>
    </row>
    <row r="291" spans="1:16" ht="12.75">
      <c r="A291" t="s">
        <v>49</v>
      </c>
      <c s="34" t="s">
        <v>266</v>
      </c>
      <c s="34" t="s">
        <v>1514</v>
      </c>
      <c s="35" t="s">
        <v>5</v>
      </c>
      <c s="6" t="s">
        <v>1515</v>
      </c>
      <c s="36" t="s">
        <v>83</v>
      </c>
      <c s="37">
        <v>4336.791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14.75">
      <c r="A293" s="35" t="s">
        <v>56</v>
      </c>
      <c r="E293" s="40" t="s">
        <v>1516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1517</v>
      </c>
      <c s="35" t="s">
        <v>5</v>
      </c>
      <c s="6" t="s">
        <v>1518</v>
      </c>
      <c s="36" t="s">
        <v>1519</v>
      </c>
      <c s="37">
        <v>37756.488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25.5">
      <c r="A297" s="35" t="s">
        <v>56</v>
      </c>
      <c r="E297" s="40" t="s">
        <v>1520</v>
      </c>
    </row>
    <row r="298" spans="1:5" ht="12.75">
      <c r="A298" t="s">
        <v>58</v>
      </c>
      <c r="E298" s="39" t="s">
        <v>59</v>
      </c>
    </row>
    <row r="299" spans="1:16" ht="25.5">
      <c r="A299" t="s">
        <v>49</v>
      </c>
      <c s="34" t="s">
        <v>272</v>
      </c>
      <c s="34" t="s">
        <v>1521</v>
      </c>
      <c s="35" t="s">
        <v>5</v>
      </c>
      <c s="6" t="s">
        <v>1522</v>
      </c>
      <c s="36" t="s">
        <v>93</v>
      </c>
      <c s="37">
        <v>479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38.25">
      <c r="A301" s="35" t="s">
        <v>56</v>
      </c>
      <c r="E301" s="40" t="s">
        <v>1523</v>
      </c>
    </row>
    <row r="302" spans="1:5" ht="12.75">
      <c r="A302" t="s">
        <v>58</v>
      </c>
      <c r="E302" s="39" t="s">
        <v>59</v>
      </c>
    </row>
    <row r="303" spans="1:16" ht="25.5">
      <c r="A303" t="s">
        <v>49</v>
      </c>
      <c s="34" t="s">
        <v>275</v>
      </c>
      <c s="34" t="s">
        <v>1524</v>
      </c>
      <c s="35" t="s">
        <v>5</v>
      </c>
      <c s="6" t="s">
        <v>1525</v>
      </c>
      <c s="36" t="s">
        <v>93</v>
      </c>
      <c s="37">
        <v>1531.1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25.5">
      <c r="A305" s="35" t="s">
        <v>56</v>
      </c>
      <c r="E305" s="40" t="s">
        <v>1526</v>
      </c>
    </row>
    <row r="306" spans="1:5" ht="12.75">
      <c r="A306" t="s">
        <v>58</v>
      </c>
      <c r="E306" s="39" t="s">
        <v>59</v>
      </c>
    </row>
    <row r="307" spans="1:16" ht="25.5">
      <c r="A307" t="s">
        <v>49</v>
      </c>
      <c s="34" t="s">
        <v>278</v>
      </c>
      <c s="34" t="s">
        <v>1527</v>
      </c>
      <c s="35" t="s">
        <v>5</v>
      </c>
      <c s="6" t="s">
        <v>1528</v>
      </c>
      <c s="36" t="s">
        <v>709</v>
      </c>
      <c s="37">
        <v>18872.125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04">
      <c r="A309" s="35" t="s">
        <v>56</v>
      </c>
      <c r="E309" s="40" t="s">
        <v>1529</v>
      </c>
    </row>
    <row r="310" spans="1:5" ht="12.75">
      <c r="A310" t="s">
        <v>58</v>
      </c>
      <c r="E310" s="39" t="s">
        <v>59</v>
      </c>
    </row>
    <row r="311" spans="1:16" ht="25.5">
      <c r="A311" t="s">
        <v>49</v>
      </c>
      <c s="34" t="s">
        <v>281</v>
      </c>
      <c s="34" t="s">
        <v>1530</v>
      </c>
      <c s="35" t="s">
        <v>5</v>
      </c>
      <c s="6" t="s">
        <v>1531</v>
      </c>
      <c s="36" t="s">
        <v>93</v>
      </c>
      <c s="37">
        <v>101.9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5.5">
      <c r="A313" s="35" t="s">
        <v>56</v>
      </c>
      <c r="E313" s="40" t="s">
        <v>1532</v>
      </c>
    </row>
    <row r="314" spans="1:5" ht="12.75">
      <c r="A314" t="s">
        <v>58</v>
      </c>
      <c r="E314" s="39" t="s">
        <v>59</v>
      </c>
    </row>
    <row r="315" spans="1:16" ht="25.5">
      <c r="A315" t="s">
        <v>49</v>
      </c>
      <c s="34" t="s">
        <v>284</v>
      </c>
      <c s="34" t="s">
        <v>1533</v>
      </c>
      <c s="35" t="s">
        <v>5</v>
      </c>
      <c s="6" t="s">
        <v>1534</v>
      </c>
      <c s="36" t="s">
        <v>709</v>
      </c>
      <c s="37">
        <v>292.08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04">
      <c r="A317" s="35" t="s">
        <v>56</v>
      </c>
      <c r="E317" s="40" t="s">
        <v>1535</v>
      </c>
    </row>
    <row r="318" spans="1:5" ht="12.75">
      <c r="A318" t="s">
        <v>58</v>
      </c>
      <c r="E318" s="39" t="s">
        <v>59</v>
      </c>
    </row>
    <row r="319" spans="1:16" ht="38.25">
      <c r="A319" t="s">
        <v>49</v>
      </c>
      <c s="34" t="s">
        <v>287</v>
      </c>
      <c s="34" t="s">
        <v>1536</v>
      </c>
      <c s="35" t="s">
        <v>5</v>
      </c>
      <c s="6" t="s">
        <v>1537</v>
      </c>
      <c s="36" t="s">
        <v>93</v>
      </c>
      <c s="37">
        <v>49.846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5.5">
      <c r="A321" s="35" t="s">
        <v>56</v>
      </c>
      <c r="E321" s="40" t="s">
        <v>1538</v>
      </c>
    </row>
    <row r="322" spans="1:5" ht="12.75">
      <c r="A322" t="s">
        <v>58</v>
      </c>
      <c r="E322" s="39" t="s">
        <v>59</v>
      </c>
    </row>
    <row r="323" spans="1:16" ht="38.25">
      <c r="A323" t="s">
        <v>49</v>
      </c>
      <c s="34" t="s">
        <v>290</v>
      </c>
      <c s="34" t="s">
        <v>1539</v>
      </c>
      <c s="35" t="s">
        <v>5</v>
      </c>
      <c s="6" t="s">
        <v>1540</v>
      </c>
      <c s="36" t="s">
        <v>93</v>
      </c>
      <c s="37">
        <v>249.762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56</v>
      </c>
      <c r="E325" s="40" t="s">
        <v>1541</v>
      </c>
    </row>
    <row r="326" spans="1:5" ht="12.75">
      <c r="A326" t="s">
        <v>58</v>
      </c>
      <c r="E326" s="39" t="s">
        <v>59</v>
      </c>
    </row>
    <row r="327" spans="1:16" ht="38.25">
      <c r="A327" t="s">
        <v>49</v>
      </c>
      <c s="34" t="s">
        <v>293</v>
      </c>
      <c s="34" t="s">
        <v>1542</v>
      </c>
      <c s="35" t="s">
        <v>5</v>
      </c>
      <c s="6" t="s">
        <v>1543</v>
      </c>
      <c s="36" t="s">
        <v>709</v>
      </c>
      <c s="37">
        <v>714.689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04">
      <c r="A329" s="35" t="s">
        <v>56</v>
      </c>
      <c r="E329" s="40" t="s">
        <v>1544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1545</v>
      </c>
      <c s="35" t="s">
        <v>5</v>
      </c>
      <c s="6" t="s">
        <v>1546</v>
      </c>
      <c s="36" t="s">
        <v>100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1547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299</v>
      </c>
      <c s="34" t="s">
        <v>1548</v>
      </c>
      <c s="35" t="s">
        <v>5</v>
      </c>
      <c s="6" t="s">
        <v>1549</v>
      </c>
      <c s="36" t="s">
        <v>709</v>
      </c>
      <c s="37">
        <v>700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1550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1551</v>
      </c>
      <c s="35" t="s">
        <v>5</v>
      </c>
      <c s="6" t="s">
        <v>1552</v>
      </c>
      <c s="36" t="s">
        <v>100</v>
      </c>
      <c s="37">
        <v>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56</v>
      </c>
      <c r="E341" s="40" t="s">
        <v>1553</v>
      </c>
    </row>
    <row r="342" spans="1:5" ht="12.75">
      <c r="A342" t="s">
        <v>58</v>
      </c>
      <c r="E342" s="39" t="s">
        <v>59</v>
      </c>
    </row>
    <row r="343" spans="1:16" ht="25.5">
      <c r="A343" t="s">
        <v>49</v>
      </c>
      <c s="34" t="s">
        <v>305</v>
      </c>
      <c s="34" t="s">
        <v>1554</v>
      </c>
      <c s="35" t="s">
        <v>5</v>
      </c>
      <c s="6" t="s">
        <v>1555</v>
      </c>
      <c s="36" t="s">
        <v>709</v>
      </c>
      <c s="37">
        <v>2.8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1556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1557</v>
      </c>
      <c s="35" t="s">
        <v>5</v>
      </c>
      <c s="6" t="s">
        <v>1558</v>
      </c>
      <c s="36" t="s">
        <v>100</v>
      </c>
      <c s="37">
        <v>14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25.5">
      <c r="A349" s="35" t="s">
        <v>56</v>
      </c>
      <c r="E349" s="40" t="s">
        <v>1559</v>
      </c>
    </row>
    <row r="350" spans="1:5" ht="12.75">
      <c r="A350" t="s">
        <v>58</v>
      </c>
      <c r="E350" s="39" t="s">
        <v>59</v>
      </c>
    </row>
    <row r="351" spans="1:16" ht="25.5">
      <c r="A351" t="s">
        <v>49</v>
      </c>
      <c s="34" t="s">
        <v>311</v>
      </c>
      <c s="34" t="s">
        <v>1560</v>
      </c>
      <c s="35" t="s">
        <v>5</v>
      </c>
      <c s="6" t="s">
        <v>1561</v>
      </c>
      <c s="36" t="s">
        <v>709</v>
      </c>
      <c s="37">
        <v>48.434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51">
      <c r="A353" s="35" t="s">
        <v>56</v>
      </c>
      <c r="E353" s="40" t="s">
        <v>1562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1563</v>
      </c>
      <c s="35" t="s">
        <v>5</v>
      </c>
      <c s="6" t="s">
        <v>1564</v>
      </c>
      <c s="36" t="s">
        <v>100</v>
      </c>
      <c s="37">
        <v>30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25.5">
      <c r="A357" s="35" t="s">
        <v>56</v>
      </c>
      <c r="E357" s="40" t="s">
        <v>1565</v>
      </c>
    </row>
    <row r="358" spans="1:5" ht="12.75">
      <c r="A358" t="s">
        <v>58</v>
      </c>
      <c r="E358" s="39" t="s">
        <v>59</v>
      </c>
    </row>
    <row r="359" spans="1:16" ht="25.5">
      <c r="A359" t="s">
        <v>49</v>
      </c>
      <c s="34" t="s">
        <v>317</v>
      </c>
      <c s="34" t="s">
        <v>1566</v>
      </c>
      <c s="35" t="s">
        <v>5</v>
      </c>
      <c s="6" t="s">
        <v>1567</v>
      </c>
      <c s="36" t="s">
        <v>709</v>
      </c>
      <c s="37">
        <v>21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25.5">
      <c r="A361" s="35" t="s">
        <v>56</v>
      </c>
      <c r="E361" s="40" t="s">
        <v>1568</v>
      </c>
    </row>
    <row r="362" spans="1:5" ht="12.75">
      <c r="A362" t="s">
        <v>58</v>
      </c>
      <c r="E3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